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LG.local\share\03_share\02_staff\seisaku\R08 コミュニティ推進係\01 コミュニティセンター\01 指定管理関係\コミセン使用料関係様式\申請様式\"/>
    </mc:Choice>
  </mc:AlternateContent>
  <xr:revisionPtr revIDLastSave="0" documentId="13_ncr:1_{EEB6A3F7-F336-4086-8048-F8EEC7CFA954}" xr6:coauthVersionLast="47" xr6:coauthVersionMax="47" xr10:uidLastSave="{00000000-0000-0000-0000-000000000000}"/>
  <workbookProtection workbookAlgorithmName="SHA-512" workbookHashValue="KQWf3j/w5rsSQYvogi7J1u/Ymzjc7CNQe6eHqMPSZx539H7KUFhtfzGG6rfEdz65L3o8Ri4XfGQ+gK16STveyQ==" workbookSaltValue="GWKgkiweXyEcnlA7YTkzaA==" workbookSpinCount="100000" lockStructure="1"/>
  <bookViews>
    <workbookView xWindow="135" yWindow="0" windowWidth="26505" windowHeight="15480" tabRatio="1000" xr2:uid="{DA416104-4CB8-41CD-9043-7B904D5C722B}"/>
  </bookViews>
  <sheets>
    <sheet name="記載例_①使用承認申請(年登録用)" sheetId="10" r:id="rId1"/>
    <sheet name="①使用承認申請（年登録用）" sheetId="1" r:id="rId2"/>
    <sheet name="記載例_④減免申請 (年登録用)" sheetId="11" r:id="rId3"/>
    <sheet name="④減免申請（年登録用）" sheetId="2" r:id="rId4"/>
    <sheet name="←年登録用＿登録後用→" sheetId="12" r:id="rId5"/>
    <sheet name="①使用承認申請（登録後）" sheetId="3" r:id="rId6"/>
    <sheet name="③使用取消申請" sheetId="8" r:id="rId7"/>
    <sheet name="⑤料金還付申請" sheetId="9" r:id="rId8"/>
    <sheet name="【料金データベース】" sheetId="5" state="hidden" r:id="rId9"/>
    <sheet name="【地区選択】" sheetId="6" state="hidden" r:id="rId10"/>
    <sheet name="②使用承認書" sheetId="4" state="hidden" r:id="rId11"/>
    <sheet name="②使用承認書 (登録後)" sheetId="7" state="hidden" r:id="rId12"/>
  </sheets>
  <definedNames>
    <definedName name="_xlnm._FilterDatabase" localSheetId="8" hidden="1">【料金データベース】!$A$4:$Z$10</definedName>
    <definedName name="_xlnm.Print_Area" localSheetId="9">【地区選択】!$A$1:$K$27</definedName>
    <definedName name="_xlnm.Print_Area" localSheetId="8">【料金データベース】!$A$1:$Z$11</definedName>
    <definedName name="_xlnm.Print_Area" localSheetId="5">'①使用承認申請（登録後）'!$A$1:$V$23</definedName>
    <definedName name="_xlnm.Print_Area" localSheetId="1">'①使用承認申請（年登録用）'!$A$1:$V$23</definedName>
    <definedName name="_xlnm.Print_Area" localSheetId="10">②使用承認書!$A$1:$V$24</definedName>
    <definedName name="_xlnm.Print_Area" localSheetId="11">'②使用承認書 (登録後)'!$A$1:$V$24</definedName>
    <definedName name="_xlnm.Print_Area" localSheetId="6">③使用取消申請!$A$1:$V$25</definedName>
    <definedName name="_xlnm.Print_Area" localSheetId="3">'④減免申請（年登録用）'!$A$1:$V$34</definedName>
    <definedName name="_xlnm.Print_Area" localSheetId="7">⑤料金還付申請!$A$1:$V$27</definedName>
    <definedName name="_xlnm.Print_Area" localSheetId="0">'記載例_①使用承認申請(年登録用)'!$A$1:$V$23</definedName>
    <definedName name="_xlnm.Print_Area" localSheetId="2">'記載例_④減免申請 (年登録用)'!$A$1:$V$34</definedName>
    <definedName name="コミュニティセンター">#REF!</definedName>
    <definedName name="住所">#REF!</definedName>
    <definedName name="電話番号">#REF!</definedName>
    <definedName name="分類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D4" i="6"/>
  <c r="C4" i="6"/>
  <c r="Z10" i="5"/>
  <c r="Y10" i="5"/>
  <c r="Z9" i="5"/>
  <c r="Y9" i="5"/>
  <c r="Z8" i="5"/>
  <c r="Y8" i="5"/>
  <c r="Z7" i="5"/>
  <c r="Y7" i="5"/>
  <c r="Z5" i="5"/>
  <c r="Y5" i="5"/>
  <c r="AB20" i="7"/>
  <c r="C1" i="6" l="1"/>
  <c r="B1" i="6" s="1"/>
  <c r="B5" i="6" l="1"/>
  <c r="B10" i="6"/>
  <c r="B15" i="6"/>
  <c r="B4" i="6"/>
  <c r="B9" i="6"/>
  <c r="B14" i="6"/>
  <c r="B8" i="6"/>
  <c r="B13" i="6"/>
  <c r="B7" i="6"/>
  <c r="B12" i="6"/>
  <c r="B6" i="6"/>
  <c r="B11" i="6"/>
  <c r="G22" i="11"/>
  <c r="G21" i="11"/>
  <c r="O19" i="11"/>
  <c r="G19" i="11"/>
  <c r="L19" i="11"/>
  <c r="K17" i="11"/>
  <c r="K18" i="11"/>
  <c r="K16" i="11"/>
  <c r="G15" i="11"/>
  <c r="N8" i="11"/>
  <c r="N7" i="11"/>
  <c r="R3" i="11"/>
  <c r="C30" i="11"/>
  <c r="T19" i="11"/>
  <c r="T17" i="10"/>
  <c r="L17" i="10"/>
  <c r="K15" i="10"/>
  <c r="K14" i="10"/>
  <c r="T22" i="9" l="1"/>
  <c r="R22" i="9"/>
  <c r="O22" i="9"/>
  <c r="L22" i="9"/>
  <c r="J22" i="9"/>
  <c r="G22" i="9"/>
  <c r="O21" i="9"/>
  <c r="G21" i="9"/>
  <c r="P15" i="9"/>
  <c r="U15" i="9" s="1"/>
  <c r="G14" i="9"/>
  <c r="L14" i="9"/>
  <c r="AF13" i="8"/>
  <c r="N8" i="3"/>
  <c r="A5" i="7" s="1"/>
  <c r="K14" i="7" s="1"/>
  <c r="N9" i="3"/>
  <c r="K15" i="3" s="1"/>
  <c r="G24" i="8"/>
  <c r="G26" i="9" s="1"/>
  <c r="G22" i="8"/>
  <c r="G24" i="9" s="1"/>
  <c r="G23" i="8"/>
  <c r="G25" i="9" s="1"/>
  <c r="G21" i="8"/>
  <c r="G23" i="9" s="1"/>
  <c r="T20" i="8"/>
  <c r="R20" i="8"/>
  <c r="L20" i="8"/>
  <c r="J20" i="8"/>
  <c r="O20" i="8"/>
  <c r="G20" i="8"/>
  <c r="O19" i="8"/>
  <c r="T19" i="8" s="1"/>
  <c r="K18" i="8"/>
  <c r="K20" i="9" s="1"/>
  <c r="G12" i="8"/>
  <c r="L12" i="8" s="1"/>
  <c r="T21" i="9"/>
  <c r="L21" i="9"/>
  <c r="U13" i="8"/>
  <c r="R4" i="4"/>
  <c r="G21" i="2"/>
  <c r="R3" i="2"/>
  <c r="C30" i="2"/>
  <c r="G23" i="4"/>
  <c r="G20" i="7"/>
  <c r="Z20" i="7" s="1"/>
  <c r="G22" i="7"/>
  <c r="G21" i="7"/>
  <c r="G19" i="7"/>
  <c r="T18" i="7"/>
  <c r="L18" i="7"/>
  <c r="O18" i="7"/>
  <c r="R18" i="7"/>
  <c r="J18" i="7"/>
  <c r="G18" i="7"/>
  <c r="O17" i="7"/>
  <c r="G17" i="7"/>
  <c r="G19" i="8" s="1"/>
  <c r="L19" i="8" s="1"/>
  <c r="K14" i="1"/>
  <c r="K14" i="4" s="1"/>
  <c r="K16" i="3"/>
  <c r="K16" i="7" s="1"/>
  <c r="K18" i="2"/>
  <c r="N8" i="2"/>
  <c r="N7" i="2"/>
  <c r="G20" i="4"/>
  <c r="G22" i="4"/>
  <c r="G21" i="4"/>
  <c r="G19" i="4"/>
  <c r="U18" i="4"/>
  <c r="T18" i="4"/>
  <c r="S18" i="4"/>
  <c r="R18" i="4"/>
  <c r="O18" i="4"/>
  <c r="M18" i="4"/>
  <c r="L18" i="4"/>
  <c r="K18" i="4"/>
  <c r="J18" i="4"/>
  <c r="G18" i="4"/>
  <c r="T17" i="4"/>
  <c r="O17" i="4"/>
  <c r="G17" i="4"/>
  <c r="K16" i="4"/>
  <c r="A6" i="4"/>
  <c r="A5" i="4"/>
  <c r="G13" i="4"/>
  <c r="L17" i="3"/>
  <c r="T17" i="3"/>
  <c r="G19" i="2"/>
  <c r="L19" i="2" s="1"/>
  <c r="O19" i="2"/>
  <c r="T19" i="2" s="1"/>
  <c r="K15" i="1"/>
  <c r="K17" i="2" s="1"/>
  <c r="L17" i="1"/>
  <c r="L17" i="7" s="1"/>
  <c r="T17" i="1"/>
  <c r="T17" i="7" s="1"/>
  <c r="N7" i="8" l="1"/>
  <c r="L17" i="4"/>
  <c r="R3" i="4"/>
  <c r="R3" i="7"/>
  <c r="N8" i="8"/>
  <c r="N7" i="9"/>
  <c r="N8" i="9"/>
  <c r="K15" i="7"/>
  <c r="K17" i="8"/>
  <c r="K19" i="9" s="1"/>
  <c r="A6" i="7"/>
  <c r="AA20" i="7"/>
  <c r="F24" i="7" s="1"/>
  <c r="F13" i="8" s="1"/>
  <c r="K14" i="3"/>
  <c r="K16" i="8" s="1"/>
  <c r="K18" i="9" s="1"/>
  <c r="K16" i="2"/>
  <c r="G15" i="2"/>
  <c r="G13" i="3"/>
  <c r="G13" i="7" s="1"/>
  <c r="K15" i="4"/>
  <c r="G15" i="8" l="1"/>
  <c r="G17" i="9"/>
  <c r="G15" i="9"/>
  <c r="G13" i="9"/>
  <c r="J24" i="7"/>
  <c r="M24" i="7"/>
  <c r="O24" i="7"/>
  <c r="P24" i="7"/>
  <c r="S24" i="7"/>
  <c r="U24" i="7"/>
</calcChain>
</file>

<file path=xl/sharedStrings.xml><?xml version="1.0" encoding="utf-8"?>
<sst xmlns="http://schemas.openxmlformats.org/spreadsheetml/2006/main" count="745" uniqueCount="230">
  <si>
    <t>摘要</t>
    <rPh sb="0" eb="2">
      <t>テキヨウ</t>
    </rPh>
    <phoneticPr fontId="3"/>
  </si>
  <si>
    <t>人</t>
    <rPh sb="0" eb="1">
      <t>ニン</t>
    </rPh>
    <phoneticPr fontId="3"/>
  </si>
  <si>
    <t>使用人数</t>
    <rPh sb="0" eb="4">
      <t>シヨウニンズウ</t>
    </rPh>
    <phoneticPr fontId="3"/>
  </si>
  <si>
    <t>使用物件
（数量）</t>
    <rPh sb="0" eb="2">
      <t>シヨウ</t>
    </rPh>
    <rPh sb="2" eb="4">
      <t>ブッケン</t>
    </rPh>
    <phoneticPr fontId="3"/>
  </si>
  <si>
    <t>各室</t>
    <rPh sb="0" eb="2">
      <t>カクシツ</t>
    </rPh>
    <phoneticPr fontId="3"/>
  </si>
  <si>
    <t>使用室名</t>
    <rPh sb="0" eb="4">
      <t>シヨウシツメイ</t>
    </rPh>
    <phoneticPr fontId="3"/>
  </si>
  <si>
    <t>00</t>
    <phoneticPr fontId="3"/>
  </si>
  <si>
    <t>使用目的</t>
    <rPh sb="0" eb="4">
      <t>シヨウモクテキ</t>
    </rPh>
    <phoneticPr fontId="3"/>
  </si>
  <si>
    <t>午前・午後</t>
    <rPh sb="0" eb="2">
      <t>ゴゼン</t>
    </rPh>
    <rPh sb="3" eb="5">
      <t>ゴゴ</t>
    </rPh>
    <phoneticPr fontId="3"/>
  </si>
  <si>
    <t>午後</t>
    <rPh sb="0" eb="2">
      <t>ゴゴ</t>
    </rPh>
    <phoneticPr fontId="3"/>
  </si>
  <si>
    <t>午前</t>
    <rPh sb="0" eb="2">
      <t>ゴゼン</t>
    </rPh>
    <phoneticPr fontId="3"/>
  </si>
  <si>
    <t>分</t>
    <rPh sb="0" eb="1">
      <t>フン</t>
    </rPh>
    <phoneticPr fontId="3"/>
  </si>
  <si>
    <t>時</t>
    <rPh sb="0" eb="1">
      <t>ジ</t>
    </rPh>
    <phoneticPr fontId="3"/>
  </si>
  <si>
    <t>～</t>
    <phoneticPr fontId="3"/>
  </si>
  <si>
    <t>使用日時</t>
    <rPh sb="0" eb="4">
      <t>シヨウニチジ</t>
    </rPh>
    <phoneticPr fontId="3"/>
  </si>
  <si>
    <t>連絡先</t>
    <rPh sb="0" eb="3">
      <t>レンラクサキ</t>
    </rPh>
    <phoneticPr fontId="3"/>
  </si>
  <si>
    <t>氏名・団体名</t>
    <rPh sb="0" eb="2">
      <t>シメイ</t>
    </rPh>
    <rPh sb="3" eb="6">
      <t>ダンタイメイ</t>
    </rPh>
    <phoneticPr fontId="3"/>
  </si>
  <si>
    <t>使用者</t>
    <rPh sb="0" eb="3">
      <t>シヨウシャ</t>
    </rPh>
    <phoneticPr fontId="3"/>
  </si>
  <si>
    <t>住所</t>
    <rPh sb="0" eb="2">
      <t>ジュウショ</t>
    </rPh>
    <phoneticPr fontId="3"/>
  </si>
  <si>
    <t>地区コミュニティセンター</t>
    <rPh sb="0" eb="2">
      <t>チク</t>
    </rPh>
    <phoneticPr fontId="3"/>
  </si>
  <si>
    <t>施設名</t>
    <rPh sb="0" eb="3">
      <t>シセツメイ</t>
    </rPh>
    <phoneticPr fontId="3"/>
  </si>
  <si>
    <t>コミュニティセンターを使用したいので、次のとおり申請いたします。</t>
    <rPh sb="11" eb="13">
      <t>シヨウ</t>
    </rPh>
    <rPh sb="19" eb="20">
      <t>ツギ</t>
    </rPh>
    <rPh sb="24" eb="26">
      <t>シンセイ</t>
    </rPh>
    <phoneticPr fontId="3"/>
  </si>
  <si>
    <t>団体名・氏名</t>
    <rPh sb="0" eb="3">
      <t>ダンタイメイ</t>
    </rPh>
    <rPh sb="4" eb="5">
      <t>シ</t>
    </rPh>
    <rPh sb="5" eb="6">
      <t>ナ</t>
    </rPh>
    <phoneticPr fontId="3"/>
  </si>
  <si>
    <t xml:space="preserve"> 住所</t>
    <rPh sb="1" eb="2">
      <t>ジュウ</t>
    </rPh>
    <rPh sb="2" eb="3">
      <t>ショ</t>
    </rPh>
    <phoneticPr fontId="3"/>
  </si>
  <si>
    <t>申請者</t>
    <rPh sb="0" eb="3">
      <t>シンセイシャ</t>
    </rPh>
    <phoneticPr fontId="3"/>
  </si>
  <si>
    <t>殿</t>
    <rPh sb="0" eb="1">
      <t>ドノ</t>
    </rPh>
    <phoneticPr fontId="3"/>
  </si>
  <si>
    <t>理事長</t>
    <rPh sb="0" eb="3">
      <t>リジチョウ</t>
    </rPh>
    <phoneticPr fontId="3"/>
  </si>
  <si>
    <t>一般財団法人 白鷹町アルカディア財団</t>
    <rPh sb="0" eb="6">
      <t>イッパンザイダンホウジン</t>
    </rPh>
    <phoneticPr fontId="3"/>
  </si>
  <si>
    <t>年月日</t>
    <rPh sb="0" eb="3">
      <t>ネンガッピ</t>
    </rPh>
    <phoneticPr fontId="3"/>
  </si>
  <si>
    <t>白鷹町コミュニティセンター使用承認申請書</t>
    <rPh sb="0" eb="3">
      <t>シラタカマチ</t>
    </rPh>
    <rPh sb="13" eb="15">
      <t>シヨウ</t>
    </rPh>
    <rPh sb="15" eb="17">
      <t>ショウニン</t>
    </rPh>
    <rPh sb="17" eb="20">
      <t>シンセイショ</t>
    </rPh>
    <phoneticPr fontId="3"/>
  </si>
  <si>
    <t>様式第1号（第2条関係）</t>
    <rPh sb="0" eb="3">
      <t>ヨウシキダイ</t>
    </rPh>
    <rPh sb="4" eb="5">
      <t>ゴウ</t>
    </rPh>
    <phoneticPr fontId="3"/>
  </si>
  <si>
    <t>㊞</t>
    <phoneticPr fontId="3"/>
  </si>
  <si>
    <t>町長特認（イベントなど公益上必要と認められる）</t>
    <rPh sb="0" eb="2">
      <t>チョウチョウ</t>
    </rPh>
    <rPh sb="2" eb="4">
      <t>トクニン</t>
    </rPh>
    <rPh sb="11" eb="13">
      <t>コウエキ</t>
    </rPh>
    <rPh sb="13" eb="14">
      <t>ジョウ</t>
    </rPh>
    <rPh sb="14" eb="16">
      <t>ヒツヨウ</t>
    </rPh>
    <rPh sb="17" eb="18">
      <t>ミト</t>
    </rPh>
    <phoneticPr fontId="3"/>
  </si>
  <si>
    <t>町内まちづくり関係団体の公益的活動使用</t>
    <rPh sb="0" eb="2">
      <t>チョウナイ</t>
    </rPh>
    <rPh sb="7" eb="11">
      <t>カンケイダンタイ</t>
    </rPh>
    <rPh sb="12" eb="15">
      <t>コウエキテキ</t>
    </rPh>
    <rPh sb="15" eb="17">
      <t>カツドウ</t>
    </rPh>
    <rPh sb="17" eb="19">
      <t>シヨウ</t>
    </rPh>
    <phoneticPr fontId="4"/>
  </si>
  <si>
    <t>公共的団体等の主たる目的のための使用</t>
    <rPh sb="0" eb="6">
      <t>コウキョウテキダンタイトウ</t>
    </rPh>
    <rPh sb="7" eb="8">
      <t>シュ</t>
    </rPh>
    <rPh sb="10" eb="12">
      <t>モクテキ</t>
    </rPh>
    <rPh sb="16" eb="18">
      <t>シヨウ</t>
    </rPh>
    <phoneticPr fontId="4"/>
  </si>
  <si>
    <t>上記申請書のとおり承認いたします。</t>
    <rPh sb="0" eb="5">
      <t>ジョウキシンセイショ</t>
    </rPh>
    <rPh sb="9" eb="11">
      <t>ショウニン</t>
    </rPh>
    <phoneticPr fontId="3"/>
  </si>
  <si>
    <t>利用料金のみ減免　（冷暖房料は既定の料金を納付すること）</t>
  </si>
  <si>
    <t>社会教育団体の使用</t>
    <rPh sb="0" eb="6">
      <t>シャカイキョウイクダンタイ</t>
    </rPh>
    <rPh sb="7" eb="9">
      <t>シヨウ</t>
    </rPh>
    <phoneticPr fontId="4"/>
  </si>
  <si>
    <t>意見：</t>
    <rPh sb="0" eb="2">
      <t>イケン</t>
    </rPh>
    <phoneticPr fontId="3"/>
  </si>
  <si>
    <t>利用料金、冷暖房料共に減免</t>
  </si>
  <si>
    <t>国・県・町の主催・共催行事、事業、会議　使用</t>
    <rPh sb="0" eb="1">
      <t>クニ</t>
    </rPh>
    <rPh sb="2" eb="3">
      <t>ケン</t>
    </rPh>
    <rPh sb="4" eb="5">
      <t>マチ</t>
    </rPh>
    <rPh sb="6" eb="8">
      <t>シュサイ</t>
    </rPh>
    <rPh sb="9" eb="11">
      <t>キョウサイ</t>
    </rPh>
    <rPh sb="11" eb="13">
      <t>ギョウジ</t>
    </rPh>
    <rPh sb="14" eb="16">
      <t>ジギョウ</t>
    </rPh>
    <rPh sb="17" eb="19">
      <t>カイギ</t>
    </rPh>
    <rPh sb="20" eb="22">
      <t>シヨウ</t>
    </rPh>
    <phoneticPr fontId="4"/>
  </si>
  <si>
    <t>否</t>
    <rPh sb="0" eb="1">
      <t>イナ</t>
    </rPh>
    <phoneticPr fontId="3"/>
  </si>
  <si>
    <t>に該当</t>
    <rPh sb="1" eb="3">
      <t>ガイトウ</t>
    </rPh>
    <phoneticPr fontId="3"/>
  </si>
  <si>
    <t>（1）、（2）、（3）、（4）、（5）</t>
    <phoneticPr fontId="3"/>
  </si>
  <si>
    <t>白鷹町コミュニティセンターの設置及び管理に関する条例第9条基準</t>
    <rPh sb="0" eb="3">
      <t>シラタカマチ</t>
    </rPh>
    <rPh sb="14" eb="16">
      <t>セッチ</t>
    </rPh>
    <rPh sb="16" eb="17">
      <t>オヨ</t>
    </rPh>
    <rPh sb="18" eb="20">
      <t>カンリ</t>
    </rPh>
    <rPh sb="21" eb="22">
      <t>カン</t>
    </rPh>
    <rPh sb="24" eb="26">
      <t>ジョウレイ</t>
    </rPh>
    <rPh sb="26" eb="27">
      <t>ダイ</t>
    </rPh>
    <rPh sb="28" eb="29">
      <t>ジョウ</t>
    </rPh>
    <rPh sb="29" eb="31">
      <t>キジュン</t>
    </rPh>
    <phoneticPr fontId="3"/>
  </si>
  <si>
    <t>不許可</t>
    <rPh sb="0" eb="3">
      <t>フキョカ</t>
    </rPh>
    <phoneticPr fontId="3"/>
  </si>
  <si>
    <t>許可</t>
    <rPh sb="0" eb="2">
      <t>キョカ</t>
    </rPh>
    <phoneticPr fontId="3"/>
  </si>
  <si>
    <t>判 定</t>
    <rPh sb="0" eb="1">
      <t>ハン</t>
    </rPh>
    <rPh sb="2" eb="3">
      <t>テイ</t>
    </rPh>
    <phoneticPr fontId="3"/>
  </si>
  <si>
    <t>管理者記載欄</t>
    <rPh sb="0" eb="6">
      <t>カンリシャキサイラン</t>
    </rPh>
    <phoneticPr fontId="3"/>
  </si>
  <si>
    <t>円</t>
    <rPh sb="0" eb="1">
      <t>エン</t>
    </rPh>
    <phoneticPr fontId="3"/>
  </si>
  <si>
    <t>（各室使用料）</t>
    <rPh sb="1" eb="3">
      <t>カクシツ</t>
    </rPh>
    <rPh sb="3" eb="6">
      <t>シヨウリョウ</t>
    </rPh>
    <phoneticPr fontId="3"/>
  </si>
  <si>
    <t>免除</t>
    <rPh sb="0" eb="2">
      <t>メンジョ</t>
    </rPh>
    <phoneticPr fontId="3"/>
  </si>
  <si>
    <t>免除申請額</t>
    <rPh sb="0" eb="5">
      <t>メンジョシンセイガク</t>
    </rPh>
    <phoneticPr fontId="3"/>
  </si>
  <si>
    <t>免除の理由</t>
    <rPh sb="0" eb="2">
      <t>メンジョ</t>
    </rPh>
    <rPh sb="3" eb="5">
      <t>リユウ</t>
    </rPh>
    <phoneticPr fontId="3"/>
  </si>
  <si>
    <t>コミュニティセンターの使用について、次のとおり減免を申請します。</t>
    <rPh sb="11" eb="13">
      <t>シヨウ</t>
    </rPh>
    <rPh sb="18" eb="19">
      <t>ツギ</t>
    </rPh>
    <rPh sb="23" eb="25">
      <t>ゲンメン</t>
    </rPh>
    <rPh sb="26" eb="28">
      <t>シンセイ</t>
    </rPh>
    <phoneticPr fontId="3"/>
  </si>
  <si>
    <t>（署名または記名押印）</t>
    <rPh sb="1" eb="3">
      <t>ショメイ</t>
    </rPh>
    <rPh sb="6" eb="8">
      <t>キメイ</t>
    </rPh>
    <rPh sb="8" eb="10">
      <t>オウイン</t>
    </rPh>
    <phoneticPr fontId="3"/>
  </si>
  <si>
    <t>白鷹町コミュニティセンター利用料金減免申請書</t>
    <rPh sb="0" eb="3">
      <t>シラタカマチ</t>
    </rPh>
    <rPh sb="13" eb="17">
      <t>リヨウリョウキン</t>
    </rPh>
    <rPh sb="17" eb="19">
      <t>ゲンメン</t>
    </rPh>
    <rPh sb="19" eb="22">
      <t>シンセイショ</t>
    </rPh>
    <phoneticPr fontId="3"/>
  </si>
  <si>
    <t>様式第4号（第4条関係）</t>
    <rPh sb="0" eb="3">
      <t>ヨウシキダイ</t>
    </rPh>
    <rPh sb="4" eb="5">
      <t>ゴウ</t>
    </rPh>
    <phoneticPr fontId="3"/>
  </si>
  <si>
    <t>利用料金</t>
    <rPh sb="0" eb="4">
      <t>リヨウリョウキン</t>
    </rPh>
    <phoneticPr fontId="3"/>
  </si>
  <si>
    <t>冷暖房料</t>
    <rPh sb="0" eb="3">
      <t>レイダンボウ</t>
    </rPh>
    <rPh sb="3" eb="4">
      <t>リョウ</t>
    </rPh>
    <phoneticPr fontId="3"/>
  </si>
  <si>
    <t>使用料</t>
    <rPh sb="0" eb="3">
      <t>シヨウリョウ</t>
    </rPh>
    <phoneticPr fontId="3"/>
  </si>
  <si>
    <t>上記以外期間使用</t>
    <rPh sb="0" eb="2">
      <t>ジョウキ</t>
    </rPh>
    <rPh sb="2" eb="4">
      <t>イガイ</t>
    </rPh>
    <rPh sb="4" eb="6">
      <t>キカン</t>
    </rPh>
    <rPh sb="6" eb="8">
      <t>シヨウ</t>
    </rPh>
    <phoneticPr fontId="3"/>
  </si>
  <si>
    <t>7/1～8/31
11/1～3/31</t>
    <phoneticPr fontId="3"/>
  </si>
  <si>
    <t>冷暖房期間　</t>
    <rPh sb="0" eb="3">
      <t>レイダンボウ</t>
    </rPh>
    <rPh sb="3" eb="5">
      <t>キカン</t>
    </rPh>
    <phoneticPr fontId="3"/>
  </si>
  <si>
    <t>コミュニティセンターの使用については、次のとおり承認いたします。</t>
    <rPh sb="11" eb="13">
      <t>シヨウ</t>
    </rPh>
    <rPh sb="19" eb="20">
      <t>ツギ</t>
    </rPh>
    <rPh sb="24" eb="26">
      <t>ショウニン</t>
    </rPh>
    <phoneticPr fontId="3"/>
  </si>
  <si>
    <t>様</t>
    <rPh sb="0" eb="1">
      <t>サマ</t>
    </rPh>
    <phoneticPr fontId="3"/>
  </si>
  <si>
    <t>白鷹町コミュニティセンター使用承認書</t>
    <rPh sb="0" eb="3">
      <t>シラタカマチ</t>
    </rPh>
    <rPh sb="13" eb="15">
      <t>シヨウ</t>
    </rPh>
    <rPh sb="15" eb="17">
      <t>ショウニン</t>
    </rPh>
    <rPh sb="17" eb="18">
      <t>ショ</t>
    </rPh>
    <phoneticPr fontId="3"/>
  </si>
  <si>
    <t>様式第2号（第3条関係）</t>
    <rPh sb="0" eb="3">
      <t>ヨウシキダイ</t>
    </rPh>
    <rPh sb="4" eb="5">
      <t>ゴウ</t>
    </rPh>
    <phoneticPr fontId="3"/>
  </si>
  <si>
    <t>研修室1</t>
    <rPh sb="0" eb="3">
      <t>ケンシュウシツ</t>
    </rPh>
    <phoneticPr fontId="3"/>
  </si>
  <si>
    <t>研修室2</t>
    <rPh sb="0" eb="3">
      <t>ケンシュウシツ</t>
    </rPh>
    <phoneticPr fontId="3"/>
  </si>
  <si>
    <t>視聴覚室</t>
    <rPh sb="0" eb="3">
      <t>シチョウカク</t>
    </rPh>
    <rPh sb="3" eb="4">
      <t>シツ</t>
    </rPh>
    <phoneticPr fontId="3"/>
  </si>
  <si>
    <t>全館使用</t>
    <rPh sb="0" eb="4">
      <t>ゼンカンシヨウ</t>
    </rPh>
    <phoneticPr fontId="3"/>
  </si>
  <si>
    <t>集会室</t>
    <rPh sb="0" eb="3">
      <t>シュウカイシツ</t>
    </rPh>
    <phoneticPr fontId="3"/>
  </si>
  <si>
    <t>加工室</t>
    <rPh sb="0" eb="3">
      <t>カコウシツ</t>
    </rPh>
    <phoneticPr fontId="3"/>
  </si>
  <si>
    <t>商品研究室</t>
    <rPh sb="0" eb="5">
      <t>ショウヒンケンキュウシツ</t>
    </rPh>
    <phoneticPr fontId="3"/>
  </si>
  <si>
    <t>蚕桑</t>
    <rPh sb="0" eb="2">
      <t>コグワ</t>
    </rPh>
    <phoneticPr fontId="3"/>
  </si>
  <si>
    <t>-</t>
    <phoneticPr fontId="3"/>
  </si>
  <si>
    <t>鮎貝</t>
    <rPh sb="0" eb="2">
      <t>アユカイ</t>
    </rPh>
    <phoneticPr fontId="3"/>
  </si>
  <si>
    <t>荒砥</t>
    <rPh sb="0" eb="2">
      <t>アラト</t>
    </rPh>
    <phoneticPr fontId="3"/>
  </si>
  <si>
    <t>十王</t>
    <rPh sb="0" eb="2">
      <t>ジュウオウ</t>
    </rPh>
    <phoneticPr fontId="3"/>
  </si>
  <si>
    <t>鷹山</t>
    <rPh sb="0" eb="2">
      <t>タカヤマ</t>
    </rPh>
    <phoneticPr fontId="3"/>
  </si>
  <si>
    <t>東根</t>
    <rPh sb="0" eb="2">
      <t>ヒガシネ</t>
    </rPh>
    <phoneticPr fontId="3"/>
  </si>
  <si>
    <t>１階　研修室、調理室、大会議室、放課後児童クラブ（蚕桑っこ倶楽部）</t>
  </si>
  <si>
    <t>２階　図書室（小松文庫）、地域おこし協力隊事務室</t>
  </si>
  <si>
    <t>さくらホール、楽屋、事務室</t>
  </si>
  <si>
    <t>研修室Ａ・Ｂ（和室32畳＋24畳）</t>
  </si>
  <si>
    <t>会議室（和室10畳）</t>
  </si>
  <si>
    <t>視聴覚室（洋室82㎡）</t>
  </si>
  <si>
    <t>会議室兼ギャラリー展示室（洋室26㎡）</t>
  </si>
  <si>
    <t>調理実習室（テーブル4台）</t>
  </si>
  <si>
    <t>図書室・事務室 大ホール（200㎡）</t>
  </si>
  <si>
    <t>研修室3（和室2・洋室1）調理実習室1、大ホール1、トイレ、事務室</t>
  </si>
  <si>
    <t>交流・体験ホール、研修室、展示室、商品研究室、加工室、玄関ホール、加工体験テラス、トイレ</t>
  </si>
  <si>
    <t>交流・体験ホール163.96㎡、会議室69.56㎡（和室　2部屋に仕切り可）、研修会57.96㎡（2部屋に仕切り可）、加工室40.58㎡、事務室39.75㎡、多目的トイレ</t>
  </si>
  <si>
    <t>和室1、ミーティングルーム1、集会室1、調理室1、トイレ</t>
  </si>
  <si>
    <t>大ホール1、トイレ</t>
  </si>
  <si>
    <t>地区番号選択</t>
    <rPh sb="0" eb="2">
      <t>チク</t>
    </rPh>
    <rPh sb="2" eb="4">
      <t>バンゴウ</t>
    </rPh>
    <rPh sb="4" eb="6">
      <t>センタク</t>
    </rPh>
    <phoneticPr fontId="3"/>
  </si>
  <si>
    <t>区分</t>
    <rPh sb="0" eb="2">
      <t>クブン</t>
    </rPh>
    <phoneticPr fontId="3"/>
  </si>
  <si>
    <t>使用時間</t>
    <rPh sb="0" eb="4">
      <t>シヨウジカン</t>
    </rPh>
    <phoneticPr fontId="3"/>
  </si>
  <si>
    <t>単位</t>
    <rPh sb="0" eb="2">
      <t>タンイ</t>
    </rPh>
    <phoneticPr fontId="3"/>
  </si>
  <si>
    <t>午前（9-12）</t>
    <rPh sb="0" eb="2">
      <t>ゴゼン</t>
    </rPh>
    <phoneticPr fontId="3"/>
  </si>
  <si>
    <t>＊</t>
    <phoneticPr fontId="3"/>
  </si>
  <si>
    <t>１室１日４時間以内の使用を１回分として計算</t>
    <rPh sb="1" eb="2">
      <t>シツ</t>
    </rPh>
    <rPh sb="3" eb="4">
      <t>ニチ</t>
    </rPh>
    <rPh sb="5" eb="9">
      <t>ジカンイナイ</t>
    </rPh>
    <rPh sb="10" eb="12">
      <t>シヨウ</t>
    </rPh>
    <rPh sb="14" eb="15">
      <t>カイ</t>
    </rPh>
    <rPh sb="15" eb="16">
      <t>ブン</t>
    </rPh>
    <rPh sb="19" eb="21">
      <t>ケイサン</t>
    </rPh>
    <phoneticPr fontId="3"/>
  </si>
  <si>
    <t>午後（13-17）</t>
    <rPh sb="0" eb="2">
      <t>ゴゴ</t>
    </rPh>
    <phoneticPr fontId="3"/>
  </si>
  <si>
    <t>入場料（会費）徴収の場合は上記の３倍額以上</t>
    <rPh sb="0" eb="3">
      <t>ニュウジョウリョウ</t>
    </rPh>
    <rPh sb="4" eb="6">
      <t>カイヒ</t>
    </rPh>
    <rPh sb="7" eb="9">
      <t>チョウシュウ</t>
    </rPh>
    <rPh sb="10" eb="12">
      <t>バアイ</t>
    </rPh>
    <rPh sb="13" eb="15">
      <t>ジョウキ</t>
    </rPh>
    <rPh sb="17" eb="18">
      <t>バイ</t>
    </rPh>
    <rPh sb="18" eb="19">
      <t>ガク</t>
    </rPh>
    <rPh sb="19" eb="21">
      <t>イジョウ</t>
    </rPh>
    <phoneticPr fontId="3"/>
  </si>
  <si>
    <t>夜間（17-22）</t>
    <rPh sb="0" eb="2">
      <t>ヤカン</t>
    </rPh>
    <phoneticPr fontId="3"/>
  </si>
  <si>
    <t>冷暖房料は原則利用者負担</t>
    <rPh sb="0" eb="3">
      <t>レイダンボウ</t>
    </rPh>
    <rPh sb="3" eb="4">
      <t>リョウ</t>
    </rPh>
    <rPh sb="7" eb="10">
      <t>リヨウシャ</t>
    </rPh>
    <rPh sb="10" eb="12">
      <t>フタン</t>
    </rPh>
    <phoneticPr fontId="3"/>
  </si>
  <si>
    <t>電力を要する催事は別途料金を徴収</t>
    <rPh sb="0" eb="2">
      <t>デンリョク</t>
    </rPh>
    <rPh sb="3" eb="4">
      <t>ヨウ</t>
    </rPh>
    <rPh sb="6" eb="8">
      <t>サイジ</t>
    </rPh>
    <rPh sb="9" eb="11">
      <t>ベット</t>
    </rPh>
    <rPh sb="11" eb="13">
      <t>リョウキン</t>
    </rPh>
    <rPh sb="14" eb="16">
      <t>チョウシュウ</t>
    </rPh>
    <phoneticPr fontId="3"/>
  </si>
  <si>
    <t>午後・夜間</t>
    <rPh sb="0" eb="2">
      <t>ゴゴ</t>
    </rPh>
    <rPh sb="3" eb="5">
      <t>ヤカン</t>
    </rPh>
    <phoneticPr fontId="3"/>
  </si>
  <si>
    <t>継続使用は原則３日以内</t>
    <rPh sb="0" eb="4">
      <t>ケイゾクシヨウ</t>
    </rPh>
    <rPh sb="5" eb="7">
      <t>ゲンソク</t>
    </rPh>
    <rPh sb="8" eb="9">
      <t>ニチ</t>
    </rPh>
    <rPh sb="9" eb="11">
      <t>イナイ</t>
    </rPh>
    <phoneticPr fontId="3"/>
  </si>
  <si>
    <t>終日</t>
    <rPh sb="0" eb="2">
      <t>シュウジツ</t>
    </rPh>
    <phoneticPr fontId="3"/>
  </si>
  <si>
    <t>0**-1234-5678</t>
    <phoneticPr fontId="3"/>
  </si>
  <si>
    <t>(1)</t>
    <phoneticPr fontId="3"/>
  </si>
  <si>
    <t>(2)</t>
  </si>
  <si>
    <t>(3)</t>
  </si>
  <si>
    <t>(4)</t>
  </si>
  <si>
    <t>(5)</t>
  </si>
  <si>
    <t>←日付（例：4/1）入力</t>
    <rPh sb="1" eb="3">
      <t>ヒヅケ</t>
    </rPh>
    <rPh sb="4" eb="5">
      <t>レイ</t>
    </rPh>
    <rPh sb="10" eb="12">
      <t>ニュウリョク</t>
    </rPh>
    <phoneticPr fontId="3"/>
  </si>
  <si>
    <t>←記入不要</t>
    <rPh sb="1" eb="3">
      <t>キニュウ</t>
    </rPh>
    <rPh sb="3" eb="5">
      <t>フヨウ</t>
    </rPh>
    <phoneticPr fontId="3"/>
  </si>
  <si>
    <t>←自動</t>
    <rPh sb="1" eb="3">
      <t>ジドウ</t>
    </rPh>
    <phoneticPr fontId="3"/>
  </si>
  <si>
    <t>←固定</t>
    <rPh sb="1" eb="3">
      <t>コテイ</t>
    </rPh>
    <phoneticPr fontId="3"/>
  </si>
  <si>
    <t>号</t>
    <rPh sb="0" eb="1">
      <t>ゴウ</t>
    </rPh>
    <phoneticPr fontId="3"/>
  </si>
  <si>
    <r>
      <t>←番号入力</t>
    </r>
    <r>
      <rPr>
        <b/>
        <sz val="12"/>
        <color rgb="FFFFFF00"/>
        <rFont val="ＭＳ Ｐ明朝"/>
        <family val="1"/>
        <charset val="128"/>
      </rPr>
      <t>（「○○発第」は【地区選択】に連動）</t>
    </r>
    <rPh sb="1" eb="3">
      <t>バンゴウ</t>
    </rPh>
    <rPh sb="3" eb="5">
      <t>ニュウリョク</t>
    </rPh>
    <rPh sb="9" eb="10">
      <t>ハツ</t>
    </rPh>
    <rPh sb="10" eb="11">
      <t>ダイ</t>
    </rPh>
    <rPh sb="14" eb="18">
      <t>チクセンタク</t>
    </rPh>
    <rPh sb="20" eb="22">
      <t>レンドウ</t>
    </rPh>
    <phoneticPr fontId="3"/>
  </si>
  <si>
    <t>←自動（「④減免申請」に連動）</t>
    <rPh sb="1" eb="3">
      <t>ジドウ</t>
    </rPh>
    <rPh sb="6" eb="10">
      <t>ゲンメンシンセイ</t>
    </rPh>
    <rPh sb="12" eb="14">
      <t>レンドウ</t>
    </rPh>
    <phoneticPr fontId="3"/>
  </si>
  <si>
    <t>←要記入</t>
    <rPh sb="1" eb="4">
      <t>ヨウキニュウ</t>
    </rPh>
    <phoneticPr fontId="3"/>
  </si>
  <si>
    <t>様式第3号（第3条関係）</t>
    <rPh sb="0" eb="3">
      <t>ヨウシキダイ</t>
    </rPh>
    <rPh sb="4" eb="5">
      <t>ゴウ</t>
    </rPh>
    <phoneticPr fontId="3"/>
  </si>
  <si>
    <t>白鷹町コミュニティセンター使用取消申請書</t>
    <rPh sb="0" eb="3">
      <t>シラタカマチ</t>
    </rPh>
    <rPh sb="13" eb="15">
      <t>シヨウ</t>
    </rPh>
    <rPh sb="15" eb="17">
      <t>トリケシ</t>
    </rPh>
    <rPh sb="17" eb="20">
      <t>シンセイショ</t>
    </rPh>
    <phoneticPr fontId="3"/>
  </si>
  <si>
    <t>コミュニティセンターの使用を取り消したいので、次のとおり申請いたします。</t>
    <rPh sb="11" eb="13">
      <t>シヨウ</t>
    </rPh>
    <rPh sb="14" eb="15">
      <t>ト</t>
    </rPh>
    <rPh sb="16" eb="17">
      <t>ケ</t>
    </rPh>
    <rPh sb="23" eb="24">
      <t>ツギ</t>
    </rPh>
    <rPh sb="28" eb="30">
      <t>シンセイ</t>
    </rPh>
    <phoneticPr fontId="3"/>
  </si>
  <si>
    <t>使用承認年月日</t>
    <rPh sb="0" eb="4">
      <t>シヨウショウニン</t>
    </rPh>
    <rPh sb="4" eb="7">
      <t>ネンガッピ</t>
    </rPh>
    <phoneticPr fontId="3"/>
  </si>
  <si>
    <t>既納利用料金</t>
    <rPh sb="0" eb="2">
      <t>キノウ</t>
    </rPh>
    <rPh sb="2" eb="6">
      <t>リヨウリョウキン</t>
    </rPh>
    <phoneticPr fontId="3"/>
  </si>
  <si>
    <t>納入年月日</t>
    <rPh sb="0" eb="5">
      <t>ノウニュウネンガッピ</t>
    </rPh>
    <phoneticPr fontId="3"/>
  </si>
  <si>
    <t>様式第5号（第5条関係）</t>
    <rPh sb="0" eb="3">
      <t>ヨウシキダイ</t>
    </rPh>
    <rPh sb="4" eb="5">
      <t>ゴウ</t>
    </rPh>
    <phoneticPr fontId="3"/>
  </si>
  <si>
    <t>白鷹町コミュニティセンター利用料金還付申請書</t>
    <rPh sb="0" eb="3">
      <t>シラタカマチ</t>
    </rPh>
    <rPh sb="13" eb="17">
      <t>リヨウリョウキン</t>
    </rPh>
    <rPh sb="17" eb="19">
      <t>カンプ</t>
    </rPh>
    <rPh sb="19" eb="22">
      <t>シンセイショ</t>
    </rPh>
    <phoneticPr fontId="3"/>
  </si>
  <si>
    <t>コミュニティセンターの利用料金の還付を受けたいので、次のとおり申請します。</t>
    <rPh sb="11" eb="15">
      <t>リヨウリョウキン</t>
    </rPh>
    <rPh sb="16" eb="18">
      <t>カンプ</t>
    </rPh>
    <rPh sb="19" eb="20">
      <t>ウ</t>
    </rPh>
    <rPh sb="26" eb="27">
      <t>ツギ</t>
    </rPh>
    <rPh sb="31" eb="33">
      <t>シンセイ</t>
    </rPh>
    <phoneticPr fontId="3"/>
  </si>
  <si>
    <t>還付申請理由</t>
    <rPh sb="0" eb="4">
      <t>カンプシンセイ</t>
    </rPh>
    <rPh sb="4" eb="6">
      <t>リユウ</t>
    </rPh>
    <phoneticPr fontId="3"/>
  </si>
  <si>
    <t>還付請求額</t>
    <rPh sb="0" eb="2">
      <t>カンプ</t>
    </rPh>
    <rPh sb="2" eb="4">
      <t>セイキュウ</t>
    </rPh>
    <rPh sb="4" eb="5">
      <t>ガク</t>
    </rPh>
    <phoneticPr fontId="3"/>
  </si>
  <si>
    <t>納入年月日</t>
    <rPh sb="0" eb="2">
      <t>ノウニュウ</t>
    </rPh>
    <rPh sb="2" eb="5">
      <t>ネンガッピ</t>
    </rPh>
    <phoneticPr fontId="3"/>
  </si>
  <si>
    <t>年月日</t>
    <rPh sb="0" eb="3">
      <t>ネンガッピ</t>
    </rPh>
    <phoneticPr fontId="3"/>
  </si>
  <si>
    <t>←納入年月日（例：4/1）入力</t>
    <rPh sb="1" eb="3">
      <t>ノウニュウ</t>
    </rPh>
    <rPh sb="3" eb="6">
      <t>ネンガッピ</t>
    </rPh>
    <rPh sb="7" eb="8">
      <t>レイ</t>
    </rPh>
    <rPh sb="13" eb="15">
      <t>ニュウリョク</t>
    </rPh>
    <phoneticPr fontId="3"/>
  </si>
  <si>
    <t>年月日</t>
    <rPh sb="0" eb="3">
      <t>ネンガッピ</t>
    </rPh>
    <phoneticPr fontId="3"/>
  </si>
  <si>
    <t>←自動（③使用取消申請で納入日付がないと表示されません）</t>
    <rPh sb="1" eb="3">
      <t>ジドウ</t>
    </rPh>
    <rPh sb="5" eb="7">
      <t>シヨウ</t>
    </rPh>
    <rPh sb="7" eb="9">
      <t>トリケシ</t>
    </rPh>
    <rPh sb="9" eb="11">
      <t>シンセイ</t>
    </rPh>
    <rPh sb="12" eb="14">
      <t>ノウニュウ</t>
    </rPh>
    <rPh sb="14" eb="16">
      <t>ヒヅケ</t>
    </rPh>
    <rPh sb="20" eb="22">
      <t>ヒョウジ</t>
    </rPh>
    <phoneticPr fontId="3"/>
  </si>
  <si>
    <t>←自動（既納利用料金は③使用取消申請で納入日付がないと表示されません）</t>
    <rPh sb="1" eb="3">
      <t>ジドウ</t>
    </rPh>
    <rPh sb="4" eb="6">
      <t>キノウ</t>
    </rPh>
    <rPh sb="6" eb="10">
      <t>リヨウリョウキン</t>
    </rPh>
    <rPh sb="12" eb="14">
      <t>シヨウ</t>
    </rPh>
    <rPh sb="14" eb="16">
      <t>トリケシ</t>
    </rPh>
    <rPh sb="16" eb="18">
      <t>シンセイ</t>
    </rPh>
    <rPh sb="19" eb="21">
      <t>ノウニュウ</t>
    </rPh>
    <rPh sb="21" eb="23">
      <t>ヒヅケ</t>
    </rPh>
    <rPh sb="27" eb="29">
      <t>ヒョウジ</t>
    </rPh>
    <phoneticPr fontId="3"/>
  </si>
  <si>
    <t>（1）、（2）、（3）、（4）、（5）</t>
  </si>
  <si>
    <t>↓以下は管理者記載欄につき触れないでください。</t>
    <rPh sb="1" eb="3">
      <t>イカ</t>
    </rPh>
    <rPh sb="4" eb="7">
      <t>カンリシャ</t>
    </rPh>
    <rPh sb="7" eb="10">
      <t>キサイラン</t>
    </rPh>
    <rPh sb="13" eb="14">
      <t>フ</t>
    </rPh>
    <phoneticPr fontId="3"/>
  </si>
  <si>
    <t>白鷹○○会・代表 ****</t>
    <rPh sb="0" eb="2">
      <t>シラタカ</t>
    </rPh>
    <rPh sb="4" eb="5">
      <t>カイ</t>
    </rPh>
    <rPh sb="6" eb="8">
      <t>ダイヒョウ</t>
    </rPh>
    <phoneticPr fontId="3"/>
  </si>
  <si>
    <t>会議室AB</t>
    <rPh sb="0" eb="3">
      <t>カイギシツ</t>
    </rPh>
    <phoneticPr fontId="3"/>
  </si>
  <si>
    <t>会議室A</t>
    <rPh sb="0" eb="3">
      <t>カイギシツ</t>
    </rPh>
    <phoneticPr fontId="3"/>
  </si>
  <si>
    <t>会議室B</t>
    <rPh sb="0" eb="3">
      <t>カイギシツ</t>
    </rPh>
    <phoneticPr fontId="3"/>
  </si>
  <si>
    <t>研修室AB</t>
    <rPh sb="0" eb="3">
      <t>ケンシュウシツ</t>
    </rPh>
    <phoneticPr fontId="3"/>
  </si>
  <si>
    <t>研修室A</t>
    <rPh sb="0" eb="3">
      <t>ケンシュウシツ</t>
    </rPh>
    <phoneticPr fontId="3"/>
  </si>
  <si>
    <t>研修室B</t>
    <rPh sb="0" eb="3">
      <t>ケンシュウシツ</t>
    </rPh>
    <phoneticPr fontId="3"/>
  </si>
  <si>
    <t>会議室</t>
    <rPh sb="0" eb="3">
      <t>カイギシツ</t>
    </rPh>
    <phoneticPr fontId="3"/>
  </si>
  <si>
    <t>研修室1・2</t>
    <rPh sb="0" eb="3">
      <t>ケンシュウシツ</t>
    </rPh>
    <phoneticPr fontId="3"/>
  </si>
  <si>
    <t>研修室</t>
    <rPh sb="0" eb="3">
      <t>ケンシュウシツ</t>
    </rPh>
    <phoneticPr fontId="3"/>
  </si>
  <si>
    <t>白鷹町大字 荒砥甲****</t>
    <rPh sb="0" eb="3">
      <t>シラタカマチ</t>
    </rPh>
    <rPh sb="3" eb="5">
      <t>オオアザ</t>
    </rPh>
    <rPh sb="6" eb="8">
      <t>アラト</t>
    </rPh>
    <rPh sb="8" eb="9">
      <t>コウ</t>
    </rPh>
    <phoneticPr fontId="3"/>
  </si>
  <si>
    <t>年月日</t>
    <rPh sb="0" eb="3">
      <t>ネンガッピ</t>
    </rPh>
    <phoneticPr fontId="3"/>
  </si>
  <si>
    <t>例）　会議ほか本会活動</t>
    <rPh sb="0" eb="1">
      <t>レイ</t>
    </rPh>
    <rPh sb="3" eb="5">
      <t>カイギ</t>
    </rPh>
    <rPh sb="7" eb="9">
      <t>ホンカイ</t>
    </rPh>
    <rPh sb="9" eb="11">
      <t>カツドウ</t>
    </rPh>
    <phoneticPr fontId="3"/>
  </si>
  <si>
    <t>例）　本会の活発な活動につなげるため</t>
    <rPh sb="0" eb="1">
      <t>レイ</t>
    </rPh>
    <rPh sb="3" eb="5">
      <t>ホンカイ</t>
    </rPh>
    <rPh sb="6" eb="8">
      <t>カッパツ</t>
    </rPh>
    <rPh sb="9" eb="11">
      <t>カツドウ</t>
    </rPh>
    <phoneticPr fontId="3"/>
  </si>
  <si>
    <t>ホール</t>
    <phoneticPr fontId="3"/>
  </si>
  <si>
    <t>調理実習室</t>
    <rPh sb="0" eb="2">
      <t>チョウリ</t>
    </rPh>
    <rPh sb="2" eb="4">
      <t>ジッシュウ</t>
    </rPh>
    <rPh sb="4" eb="5">
      <t>シツ</t>
    </rPh>
    <phoneticPr fontId="3"/>
  </si>
  <si>
    <t>多目的室</t>
    <rPh sb="0" eb="4">
      <t>タモクテキシツ</t>
    </rPh>
    <phoneticPr fontId="3"/>
  </si>
  <si>
    <t>テラス</t>
    <phoneticPr fontId="3"/>
  </si>
  <si>
    <t>ホール(1)</t>
    <phoneticPr fontId="3"/>
  </si>
  <si>
    <t>ホール(2)</t>
    <phoneticPr fontId="3"/>
  </si>
  <si>
    <t>セルフカフェ</t>
    <phoneticPr fontId="3"/>
  </si>
  <si>
    <t>図書室</t>
    <rPh sb="0" eb="3">
      <t>トショシツ</t>
    </rPh>
    <phoneticPr fontId="3"/>
  </si>
  <si>
    <t>ロビー</t>
    <phoneticPr fontId="3"/>
  </si>
  <si>
    <t>01ホール</t>
  </si>
  <si>
    <t>01</t>
    <phoneticPr fontId="3"/>
  </si>
  <si>
    <t>02</t>
    <phoneticPr fontId="3"/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</si>
  <si>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</si>
  <si>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</si>
  <si>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</si>
  <si>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</si>
  <si>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</si>
  <si>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</si>
  <si>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</si>
  <si>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</si>
  <si>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</si>
  <si>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03</t>
  </si>
  <si>
    <t>視聴覚室</t>
    <rPh sb="0" eb="4">
      <t>シチョウカクシツ</t>
    </rPh>
    <phoneticPr fontId="3"/>
  </si>
  <si>
    <t>多目的室</t>
    <rPh sb="0" eb="3">
      <t>タモクテキ</t>
    </rPh>
    <rPh sb="3" eb="4">
      <t>シツ</t>
    </rPh>
    <phoneticPr fontId="3"/>
  </si>
  <si>
    <t>全館利用</t>
    <rPh sb="0" eb="4">
      <t>ゼンカンリヨウ</t>
    </rPh>
    <phoneticPr fontId="3"/>
  </si>
  <si>
    <t>白鷹町大字</t>
    <rPh sb="0" eb="3">
      <t>シラタカマチ</t>
    </rPh>
    <rPh sb="3" eb="5">
      <t>オオアザ</t>
    </rPh>
    <phoneticPr fontId="3"/>
  </si>
  <si>
    <t>加工体験テラス</t>
    <rPh sb="0" eb="4">
      <t>カコウタイケン</t>
    </rPh>
    <phoneticPr fontId="3"/>
  </si>
  <si>
    <t>交流・体験ホール</t>
    <rPh sb="0" eb="2">
      <t>コウリュウ</t>
    </rPh>
    <rPh sb="3" eb="5">
      <t>タイケン</t>
    </rPh>
    <phoneticPr fontId="3"/>
  </si>
  <si>
    <t>第1研修室</t>
    <rPh sb="0" eb="1">
      <t>ダイ</t>
    </rPh>
    <rPh sb="2" eb="5">
      <t>ケンシュウシツ</t>
    </rPh>
    <phoneticPr fontId="3"/>
  </si>
  <si>
    <t>第3研修室</t>
    <rPh sb="0" eb="1">
      <t>ダイ</t>
    </rPh>
    <rPh sb="2" eb="5">
      <t>ケンシュウシツ</t>
    </rPh>
    <phoneticPr fontId="3"/>
  </si>
  <si>
    <t>第1･2研修室・会議室</t>
    <rPh sb="0" eb="1">
      <t>ダイ</t>
    </rPh>
    <rPh sb="4" eb="7">
      <t>ケンシュウシツ</t>
    </rPh>
    <rPh sb="8" eb="11">
      <t>カイギシツ</t>
    </rPh>
    <phoneticPr fontId="3"/>
  </si>
  <si>
    <t>調理室</t>
    <rPh sb="0" eb="3">
      <t>チョウリシツ</t>
    </rPh>
    <phoneticPr fontId="3"/>
  </si>
  <si>
    <t>第1･2研修室・調理室</t>
    <rPh sb="0" eb="1">
      <t>ダイ</t>
    </rPh>
    <rPh sb="4" eb="7">
      <t>ケンシュウシツ</t>
    </rPh>
    <rPh sb="8" eb="11">
      <t>チョウリシツ</t>
    </rPh>
    <phoneticPr fontId="3"/>
  </si>
  <si>
    <t>ホール･第1･2研修室</t>
    <rPh sb="4" eb="5">
      <t>ダイ</t>
    </rPh>
    <rPh sb="8" eb="11">
      <t>ケンシュウシツ</t>
    </rPh>
    <phoneticPr fontId="3"/>
  </si>
  <si>
    <t>展示室</t>
    <rPh sb="0" eb="3">
      <t>テンジシツ</t>
    </rPh>
    <phoneticPr fontId="3"/>
  </si>
  <si>
    <t>楽屋</t>
    <rPh sb="0" eb="2">
      <t>ガクヤ</t>
    </rPh>
    <phoneticPr fontId="3"/>
  </si>
  <si>
    <t>第2研修室</t>
    <rPh sb="0" eb="1">
      <t>ダイ</t>
    </rPh>
    <rPh sb="2" eb="5">
      <t>ケンシュウシツ</t>
    </rPh>
    <phoneticPr fontId="3"/>
  </si>
  <si>
    <t>第1･2研修室</t>
    <rPh sb="0" eb="1">
      <t>ダイ</t>
    </rPh>
    <rPh sb="4" eb="7">
      <t>ケンシュウシツ</t>
    </rPh>
    <phoneticPr fontId="3"/>
  </si>
  <si>
    <t>事務室(2F)</t>
    <rPh sb="0" eb="3">
      <t>ジムシツ</t>
    </rPh>
    <phoneticPr fontId="3"/>
  </si>
  <si>
    <t>ホール･第1･2研修室･調理室</t>
    <rPh sb="4" eb="5">
      <t>ダイ</t>
    </rPh>
    <rPh sb="8" eb="11">
      <t>ケンシュウシツ</t>
    </rPh>
    <rPh sb="12" eb="15">
      <t>チョウリシツ</t>
    </rPh>
    <phoneticPr fontId="3"/>
  </si>
  <si>
    <t>大会議室</t>
    <rPh sb="0" eb="1">
      <t>ダイ</t>
    </rPh>
    <rPh sb="1" eb="4">
      <t>カイギシツ</t>
    </rPh>
    <phoneticPr fontId="3"/>
  </si>
  <si>
    <t>( )</t>
    <phoneticPr fontId="3"/>
  </si>
  <si>
    <t>第1・2研修室</t>
    <rPh sb="0" eb="1">
      <t>ダイ</t>
    </rPh>
    <rPh sb="4" eb="7">
      <t>ケンシュウシツ</t>
    </rPh>
    <phoneticPr fontId="3"/>
  </si>
  <si>
    <t>第1･2研修室・会議室</t>
    <phoneticPr fontId="3"/>
  </si>
  <si>
    <t>第1･2研修室・調理室</t>
    <phoneticPr fontId="3"/>
  </si>
  <si>
    <t>ホール･第1･2研修室</t>
    <phoneticPr fontId="3"/>
  </si>
  <si>
    <t>図書室(2F)</t>
    <rPh sb="0" eb="3">
      <t>トショシツ</t>
    </rPh>
    <phoneticPr fontId="3"/>
  </si>
  <si>
    <t>ホール･第1･2研修室･調理室</t>
    <phoneticPr fontId="3"/>
  </si>
  <si>
    <t>※自動の箇所は、①使用承認申請（年登録用）に連動しています。</t>
    <rPh sb="1" eb="3">
      <t>ジドウ</t>
    </rPh>
    <rPh sb="4" eb="6">
      <t>カショ</t>
    </rPh>
    <phoneticPr fontId="3"/>
  </si>
  <si>
    <t>←地区名はリストから選択してください。</t>
    <rPh sb="1" eb="4">
      <t>チクメイ</t>
    </rPh>
    <rPh sb="10" eb="12">
      <t>センタク</t>
    </rPh>
    <phoneticPr fontId="3"/>
  </si>
  <si>
    <t>←【必須】 連絡用電話番号入力</t>
    <rPh sb="2" eb="4">
      <t>ヒッス</t>
    </rPh>
    <rPh sb="6" eb="9">
      <t>レンラクヨウ</t>
    </rPh>
    <rPh sb="9" eb="11">
      <t>デンワ</t>
    </rPh>
    <rPh sb="11" eb="13">
      <t>バンゴウ</t>
    </rPh>
    <rPh sb="13" eb="15">
      <t>ニュウリョク</t>
    </rPh>
    <phoneticPr fontId="3"/>
  </si>
  <si>
    <t>←【必須】 日付（例：4/1）入力</t>
    <rPh sb="6" eb="8">
      <t>ヒヅケ</t>
    </rPh>
    <rPh sb="9" eb="10">
      <t>レイ</t>
    </rPh>
    <rPh sb="15" eb="17">
      <t>ニュウリョク</t>
    </rPh>
    <phoneticPr fontId="3"/>
  </si>
  <si>
    <t>←【必須】 住所入力</t>
    <rPh sb="6" eb="8">
      <t>ジュウショ</t>
    </rPh>
    <rPh sb="8" eb="10">
      <t>ニュウリョク</t>
    </rPh>
    <phoneticPr fontId="3"/>
  </si>
  <si>
    <t>←【必須】 団体名・氏名入力</t>
    <rPh sb="6" eb="8">
      <t>ダンタイ</t>
    </rPh>
    <rPh sb="8" eb="9">
      <t>メイ</t>
    </rPh>
    <rPh sb="10" eb="12">
      <t>シメイ</t>
    </rPh>
    <rPh sb="12" eb="14">
      <t>ニュウリョク</t>
    </rPh>
    <phoneticPr fontId="3"/>
  </si>
  <si>
    <t>←【必須】 開始日/終了日入力（※「曜日」は自動）</t>
    <rPh sb="6" eb="9">
      <t>カイシビ</t>
    </rPh>
    <rPh sb="10" eb="13">
      <t>シュウリョウビ</t>
    </rPh>
    <rPh sb="13" eb="15">
      <t>ニュウリョク</t>
    </rPh>
    <rPh sb="18" eb="20">
      <t>ヨウビ</t>
    </rPh>
    <rPh sb="22" eb="24">
      <t>ジドウ</t>
    </rPh>
    <phoneticPr fontId="3"/>
  </si>
  <si>
    <t>←【必須】 活動内容入力</t>
    <rPh sb="6" eb="8">
      <t>カツドウ</t>
    </rPh>
    <rPh sb="8" eb="10">
      <t>ナイヨウ</t>
    </rPh>
    <rPh sb="10" eb="12">
      <t>ニュウリョク</t>
    </rPh>
    <phoneticPr fontId="3"/>
  </si>
  <si>
    <t>←【必須】 要入力</t>
    <rPh sb="2" eb="4">
      <t>ヒッス</t>
    </rPh>
    <rPh sb="6" eb="7">
      <t>ヨウ</t>
    </rPh>
    <rPh sb="7" eb="9">
      <t>ニュウリョク</t>
    </rPh>
    <phoneticPr fontId="3"/>
  </si>
  <si>
    <t>←【必須】 日付（例：4/1）入力</t>
    <rPh sb="2" eb="4">
      <t>ヒッス</t>
    </rPh>
    <rPh sb="6" eb="8">
      <t>ヒヅケ</t>
    </rPh>
    <rPh sb="9" eb="10">
      <t>レイ</t>
    </rPh>
    <rPh sb="15" eb="17">
      <t>ニュウリョク</t>
    </rPh>
    <phoneticPr fontId="3"/>
  </si>
  <si>
    <t>←【必須】 使用日を入力</t>
    <rPh sb="6" eb="9">
      <t>シヨウビ</t>
    </rPh>
    <rPh sb="10" eb="12">
      <t>ニュウリョク</t>
    </rPh>
    <phoneticPr fontId="3"/>
  </si>
  <si>
    <t>←【必須】 それぞれリストから選択</t>
    <rPh sb="15" eb="17">
      <t>センタク</t>
    </rPh>
    <phoneticPr fontId="3"/>
  </si>
  <si>
    <t>←【必須】 要記入</t>
    <rPh sb="6" eb="9">
      <t>ヨウキニュウ</t>
    </rPh>
    <phoneticPr fontId="3"/>
  </si>
  <si>
    <t>←【必須】 リストから選択</t>
    <rPh sb="11" eb="13">
      <t>センタク</t>
    </rPh>
    <phoneticPr fontId="3"/>
  </si>
  <si>
    <t>←「既納利用料金」は納入年月日がないと表示されません</t>
    <rPh sb="2" eb="8">
      <t>キノウリヨウリョウキン</t>
    </rPh>
    <rPh sb="10" eb="15">
      <t>ノウニュウネンガッピ</t>
    </rPh>
    <rPh sb="19" eb="21">
      <t>ヒョウジ</t>
    </rPh>
    <phoneticPr fontId="3"/>
  </si>
  <si>
    <t>←【必須】 要記入</t>
    <rPh sb="2" eb="4">
      <t>ヒッス</t>
    </rPh>
    <rPh sb="6" eb="9">
      <t>ヨウキニュウ</t>
    </rPh>
    <phoneticPr fontId="3"/>
  </si>
  <si>
    <t>※自動の箇所は、①使用承認申請（登録後）に連動しています。</t>
    <rPh sb="1" eb="3">
      <t>ジドウ</t>
    </rPh>
    <rPh sb="4" eb="6">
      <t>カショ</t>
    </rPh>
    <phoneticPr fontId="3"/>
  </si>
  <si>
    <t>※自動の箇所は、③使用取消申請 他に連動しています。</t>
    <rPh sb="1" eb="3">
      <t>ジドウ</t>
    </rPh>
    <rPh sb="4" eb="6">
      <t>カショ</t>
    </rPh>
    <rPh sb="11" eb="13">
      <t>トリケシ</t>
    </rPh>
    <rPh sb="16" eb="17">
      <t>ホカ</t>
    </rPh>
    <phoneticPr fontId="3"/>
  </si>
  <si>
    <t>※自動の箇所は、①使用承認申請（登録後）に連動しています。</t>
    <rPh sb="1" eb="3">
      <t>ジドウ</t>
    </rPh>
    <rPh sb="4" eb="6">
      <t>カショ</t>
    </rPh>
    <rPh sb="18" eb="19">
      <t>ゴ</t>
    </rPh>
    <phoneticPr fontId="3"/>
  </si>
  <si>
    <t>【事務局作業欄】　　該当する項目を✔</t>
    <rPh sb="1" eb="4">
      <t>ジムキョク</t>
    </rPh>
    <rPh sb="4" eb="6">
      <t>サギョウ</t>
    </rPh>
    <rPh sb="6" eb="7">
      <t>ラン</t>
    </rPh>
    <rPh sb="10" eb="12">
      <t>ガイトウ</t>
    </rPh>
    <rPh sb="14" eb="16">
      <t>コウモク</t>
    </rPh>
    <phoneticPr fontId="3"/>
  </si>
  <si>
    <t>夜間（22-9）</t>
    <rPh sb="0" eb="2">
      <t>ヤカン</t>
    </rPh>
    <phoneticPr fontId="3"/>
  </si>
  <si>
    <t>※自動の箇所は、①使用承認申請（年登録用）に連動しています。</t>
    <rPh sb="1" eb="3">
      <t>ジドウ</t>
    </rPh>
    <rPh sb="4" eb="6">
      <t>カショ</t>
    </rPh>
    <rPh sb="16" eb="20">
      <t>ネントウロクヨウ</t>
    </rPh>
    <phoneticPr fontId="3"/>
  </si>
  <si>
    <t>大会議室</t>
    <rPh sb="0" eb="4">
      <t>ダイカイギシツ</t>
    </rPh>
    <phoneticPr fontId="3"/>
  </si>
  <si>
    <t>小会議室</t>
    <rPh sb="0" eb="4">
      <t>ショウカイギシツ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</si>
</sst>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_);\(0\)"/>
    <numFmt numFmtId="178" formatCode="#,##0.0;[Red]\-#,##0.0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FF00"/>
      <name val="ＭＳ Ｐ明朝"/>
      <family val="1"/>
      <charset val="128"/>
    </font>
    <font>
      <b/>
      <sz val="12"/>
      <color rgb="FFFFFF00"/>
      <name val="ＭＳ Ｐ明朝"/>
      <family val="1"/>
      <charset val="128"/>
    </font>
    <font>
      <sz val="12"/>
      <color theme="0"/>
      <name val="ＭＳ Ｐ明朝"/>
      <family val="1"/>
      <charset val="128"/>
    </font>
    <font>
      <b/>
      <u/>
      <sz val="12"/>
      <color rgb="FF0070C0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centerContinuous" vertical="center"/>
    </xf>
    <xf numFmtId="177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38" fontId="2" fillId="0" borderId="0" xfId="0" applyNumberFormat="1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distributed" vertical="center"/>
    </xf>
    <xf numFmtId="38" fontId="2" fillId="0" borderId="0" xfId="1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Continuous" vertical="center"/>
    </xf>
    <xf numFmtId="38" fontId="6" fillId="2" borderId="12" xfId="1" applyFont="1" applyFill="1" applyBorder="1" applyAlignment="1">
      <alignment horizontal="center" vertical="center" shrinkToFit="1"/>
    </xf>
    <xf numFmtId="38" fontId="6" fillId="0" borderId="12" xfId="1" applyFont="1" applyBorder="1" applyAlignment="1">
      <alignment horizontal="center" vertical="center" shrinkToFit="1"/>
    </xf>
    <xf numFmtId="38" fontId="6" fillId="2" borderId="12" xfId="1" applyFont="1" applyFill="1" applyBorder="1" applyAlignment="1">
      <alignment vertical="center" shrinkToFit="1"/>
    </xf>
    <xf numFmtId="178" fontId="6" fillId="2" borderId="12" xfId="1" applyNumberFormat="1" applyFont="1" applyFill="1" applyBorder="1" applyAlignment="1">
      <alignment horizontal="centerContinuous" vertical="center" shrinkToFit="1"/>
    </xf>
    <xf numFmtId="38" fontId="6" fillId="0" borderId="12" xfId="1" applyFont="1" applyFill="1" applyBorder="1" applyAlignment="1">
      <alignment vertical="center" shrinkToFit="1"/>
    </xf>
    <xf numFmtId="38" fontId="7" fillId="0" borderId="12" xfId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12" fillId="0" borderId="0" xfId="0" applyFont="1" applyAlignment="1">
      <alignment horizontal="center" vertical="center"/>
    </xf>
    <xf numFmtId="0" fontId="12" fillId="0" borderId="0" xfId="1" applyNumberFormat="1" applyFont="1" applyAlignment="1">
      <alignment horizontal="center" vertical="center"/>
    </xf>
    <xf numFmtId="38" fontId="12" fillId="0" borderId="0" xfId="1" applyFont="1" applyAlignment="1">
      <alignment horizontal="center" vertical="center"/>
    </xf>
    <xf numFmtId="0" fontId="13" fillId="0" borderId="0" xfId="0" applyFont="1"/>
    <xf numFmtId="0" fontId="13" fillId="0" borderId="0" xfId="1" applyNumberFormat="1" applyFont="1" applyAlignment="1"/>
    <xf numFmtId="38" fontId="13" fillId="0" borderId="0" xfId="1" applyFont="1" applyAlignment="1"/>
    <xf numFmtId="38" fontId="6" fillId="0" borderId="12" xfId="1" applyFont="1" applyBorder="1" applyAlignment="1">
      <alignment vertical="center" shrinkToFit="1"/>
    </xf>
    <xf numFmtId="0" fontId="13" fillId="0" borderId="0" xfId="0" applyFont="1" applyAlignment="1">
      <alignment horizontal="left"/>
    </xf>
    <xf numFmtId="38" fontId="6" fillId="4" borderId="12" xfId="1" applyFont="1" applyFill="1" applyBorder="1" applyAlignment="1">
      <alignment horizontal="centerContinuous" vertical="center" shrinkToFit="1"/>
    </xf>
    <xf numFmtId="0" fontId="14" fillId="0" borderId="0" xfId="0" applyFont="1"/>
    <xf numFmtId="38" fontId="6" fillId="0" borderId="0" xfId="1" applyFont="1" applyAlignment="1">
      <alignment vertical="center"/>
    </xf>
    <xf numFmtId="38" fontId="6" fillId="0" borderId="0" xfId="1" applyFont="1" applyAlignment="1">
      <alignment vertical="center" shrinkToFit="1"/>
    </xf>
    <xf numFmtId="0" fontId="15" fillId="5" borderId="0" xfId="0" applyFont="1" applyFill="1" applyAlignment="1">
      <alignment horizontal="center"/>
    </xf>
    <xf numFmtId="178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177" fontId="2" fillId="0" borderId="0" xfId="0" applyNumberFormat="1" applyFont="1" applyAlignment="1">
      <alignment vertical="center"/>
    </xf>
    <xf numFmtId="0" fontId="9" fillId="0" borderId="13" xfId="0" applyFont="1" applyBorder="1" applyAlignment="1" applyProtection="1">
      <alignment horizontal="center" vertical="center"/>
      <protection locked="0"/>
    </xf>
    <xf numFmtId="176" fontId="17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38" fontId="2" fillId="0" borderId="0" xfId="1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 vertical="center" indent="1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Continuous" vertical="center"/>
      <protection locked="0"/>
    </xf>
    <xf numFmtId="0" fontId="2" fillId="0" borderId="2" xfId="0" applyFont="1" applyBorder="1" applyAlignment="1" applyProtection="1">
      <alignment horizontal="centerContinuous" vertical="center"/>
      <protection locked="0"/>
    </xf>
    <xf numFmtId="0" fontId="2" fillId="0" borderId="9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horizontal="right" vertical="center"/>
      <protection locked="0"/>
    </xf>
    <xf numFmtId="38" fontId="6" fillId="0" borderId="12" xfId="1" applyFont="1" applyBorder="1" applyAlignment="1" applyProtection="1">
      <alignment horizontal="center" vertical="center" shrinkToFit="1"/>
    </xf>
    <xf numFmtId="38" fontId="6" fillId="2" borderId="12" xfId="1" applyFont="1" applyFill="1" applyBorder="1" applyAlignment="1" applyProtection="1">
      <alignment horizontal="center" vertical="center" shrinkToFit="1"/>
    </xf>
    <xf numFmtId="0" fontId="19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177" fontId="2" fillId="0" borderId="0" xfId="0" quotePrefix="1" applyNumberFormat="1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left" vertical="center" indent="1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shrinkToFit="1"/>
    </xf>
    <xf numFmtId="0" fontId="6" fillId="7" borderId="0" xfId="0" applyFont="1" applyFill="1" applyAlignment="1">
      <alignment shrinkToFit="1"/>
    </xf>
    <xf numFmtId="0" fontId="6" fillId="7" borderId="12" xfId="0" applyFont="1" applyFill="1" applyBorder="1" applyAlignment="1">
      <alignment shrinkToFit="1"/>
    </xf>
    <xf numFmtId="0" fontId="6" fillId="0" borderId="12" xfId="0" applyFont="1" applyBorder="1" applyAlignment="1">
      <alignment horizontal="right"/>
    </xf>
    <xf numFmtId="0" fontId="6" fillId="9" borderId="12" xfId="0" applyFont="1" applyFill="1" applyBorder="1" applyAlignment="1">
      <alignment horizontal="right"/>
    </xf>
    <xf numFmtId="38" fontId="6" fillId="0" borderId="0" xfId="1" applyFont="1" applyFill="1" applyBorder="1" applyAlignment="1" applyProtection="1">
      <alignment horizontal="center" vertical="center" shrinkToFit="1"/>
    </xf>
    <xf numFmtId="0" fontId="13" fillId="4" borderId="0" xfId="0" applyFont="1" applyFill="1"/>
    <xf numFmtId="38" fontId="13" fillId="4" borderId="0" xfId="1" applyFont="1" applyFill="1" applyAlignment="1" applyProtection="1"/>
    <xf numFmtId="38" fontId="6" fillId="0" borderId="0" xfId="1" quotePrefix="1" applyFont="1" applyFill="1" applyBorder="1" applyAlignment="1" applyProtection="1">
      <alignment vertical="center" shrinkToFit="1"/>
    </xf>
    <xf numFmtId="0" fontId="13" fillId="0" borderId="0" xfId="1" applyNumberFormat="1" applyFont="1" applyAlignment="1" applyProtection="1"/>
    <xf numFmtId="38" fontId="13" fillId="0" borderId="0" xfId="1" applyFont="1" applyAlignment="1" applyProtection="1">
      <alignment vertical="center" shrinkToFit="1"/>
    </xf>
    <xf numFmtId="38" fontId="13" fillId="0" borderId="0" xfId="1" applyFont="1" applyAlignment="1" applyProtection="1"/>
    <xf numFmtId="0" fontId="22" fillId="0" borderId="0" xfId="0" applyFont="1" applyAlignment="1">
      <alignment vertical="center"/>
    </xf>
    <xf numFmtId="0" fontId="2" fillId="0" borderId="17" xfId="0" applyFont="1" applyBorder="1" applyAlignment="1" applyProtection="1">
      <alignment vertical="center"/>
      <protection locked="0"/>
    </xf>
    <xf numFmtId="38" fontId="2" fillId="0" borderId="0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2" fillId="0" borderId="18" xfId="0" applyFont="1" applyBorder="1" applyAlignment="1">
      <alignment vertical="center"/>
    </xf>
    <xf numFmtId="38" fontId="2" fillId="0" borderId="0" xfId="1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vertical="center"/>
      <protection locked="0"/>
    </xf>
    <xf numFmtId="38" fontId="2" fillId="0" borderId="20" xfId="1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0" fontId="2" fillId="0" borderId="21" xfId="0" applyFont="1" applyBorder="1" applyAlignment="1" applyProtection="1">
      <alignment vertical="center"/>
      <protection locked="0"/>
    </xf>
    <xf numFmtId="38" fontId="13" fillId="0" borderId="0" xfId="1" applyFont="1" applyAlignment="1" applyProtection="1">
      <alignment vertical="center" shrinkToFit="1"/>
      <protection locked="0"/>
    </xf>
    <xf numFmtId="0" fontId="13" fillId="0" borderId="0" xfId="1" applyNumberFormat="1" applyFont="1" applyAlignment="1" applyProtection="1">
      <protection locked="0"/>
    </xf>
    <xf numFmtId="38" fontId="13" fillId="0" borderId="0" xfId="1" applyFont="1" applyAlignment="1" applyProtection="1">
      <protection locked="0"/>
    </xf>
    <xf numFmtId="178" fontId="6" fillId="2" borderId="12" xfId="1" applyNumberFormat="1" applyFont="1" applyFill="1" applyBorder="1" applyAlignment="1">
      <alignment vertical="center"/>
    </xf>
    <xf numFmtId="38" fontId="6" fillId="2" borderId="12" xfId="1" applyFont="1" applyFill="1" applyBorder="1" applyAlignment="1">
      <alignment horizontal="centerContinuous" vertical="center" shrinkToFit="1"/>
    </xf>
    <xf numFmtId="178" fontId="6" fillId="2" borderId="12" xfId="1" applyNumberFormat="1" applyFont="1" applyFill="1" applyBorder="1" applyAlignment="1">
      <alignment vertical="center" shrinkToFit="1"/>
    </xf>
    <xf numFmtId="38" fontId="6" fillId="10" borderId="12" xfId="1" applyFont="1" applyFill="1" applyBorder="1" applyAlignment="1">
      <alignment vertical="center" shrinkToFit="1"/>
    </xf>
    <xf numFmtId="38" fontId="6" fillId="6" borderId="12" xfId="1" applyFont="1" applyFill="1" applyBorder="1" applyAlignment="1">
      <alignment vertical="center" shrinkToFit="1"/>
    </xf>
    <xf numFmtId="38" fontId="6" fillId="11" borderId="12" xfId="1" applyFont="1" applyFill="1" applyBorder="1" applyAlignment="1">
      <alignment vertical="center" shrinkToFit="1"/>
    </xf>
    <xf numFmtId="38" fontId="6" fillId="8" borderId="12" xfId="1" applyFont="1" applyFill="1" applyBorder="1" applyAlignment="1">
      <alignment vertical="center" shrinkToFit="1"/>
    </xf>
    <xf numFmtId="38" fontId="6" fillId="9" borderId="12" xfId="1" applyFont="1" applyFill="1" applyBorder="1" applyAlignment="1">
      <alignment vertical="center" shrinkToFit="1"/>
    </xf>
    <xf numFmtId="38" fontId="6" fillId="7" borderId="12" xfId="1" applyFont="1" applyFill="1" applyBorder="1" applyAlignment="1">
      <alignment vertical="center" shrinkToFit="1"/>
    </xf>
    <xf numFmtId="38" fontId="6" fillId="0" borderId="12" xfId="1" applyFont="1" applyFill="1" applyBorder="1" applyAlignment="1">
      <alignment horizontal="center" vertical="center" shrinkToFit="1"/>
    </xf>
    <xf numFmtId="38" fontId="6" fillId="7" borderId="12" xfId="1" applyFont="1" applyFill="1" applyBorder="1" applyAlignment="1">
      <alignment horizontal="right" vertical="center"/>
    </xf>
    <xf numFmtId="38" fontId="6" fillId="7" borderId="12" xfId="1" applyFont="1" applyFill="1" applyBorder="1">
      <alignment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176" fontId="2" fillId="0" borderId="8" xfId="0" applyNumberFormat="1" applyFont="1" applyBorder="1" applyAlignment="1">
      <alignment horizontal="distributed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0" xfId="0" applyNumberFormat="1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176" fontId="2" fillId="0" borderId="8" xfId="0" applyNumberFormat="1" applyFont="1" applyBorder="1" applyAlignment="1" applyProtection="1">
      <alignment horizontal="distributed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" xfId="0" quotePrefix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38" fontId="2" fillId="0" borderId="2" xfId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distributed" vertical="center"/>
    </xf>
    <xf numFmtId="38" fontId="2" fillId="0" borderId="2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indent="1"/>
    </xf>
    <xf numFmtId="38" fontId="2" fillId="0" borderId="3" xfId="1" applyFont="1" applyBorder="1" applyAlignment="1">
      <alignment horizontal="right" vertical="center"/>
    </xf>
    <xf numFmtId="38" fontId="4" fillId="0" borderId="2" xfId="0" applyNumberFormat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20" fillId="3" borderId="14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horizontal="center" vertical="center"/>
      <protection locked="0"/>
    </xf>
    <xf numFmtId="0" fontId="20" fillId="3" borderId="16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8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D$28" lockText="1" noThreeD="1"/>
</file>

<file path=xl/ctrlProps/ctrlProp10.xml><?xml version="1.0" encoding="utf-8"?>
<formControlPr xmlns="http://schemas.microsoft.com/office/spreadsheetml/2009/9/main" objectType="CheckBox" fmlaLink="$AG$23" lockText="1" noThreeD="1"/>
</file>

<file path=xl/ctrlProps/ctrlProp2.xml><?xml version="1.0" encoding="utf-8"?>
<formControlPr xmlns="http://schemas.microsoft.com/office/spreadsheetml/2009/9/main" objectType="CheckBox" fmlaLink="$BD$29" lockText="1" noThreeD="1"/>
</file>

<file path=xl/ctrlProps/ctrlProp3.xml><?xml version="1.0" encoding="utf-8"?>
<formControlPr xmlns="http://schemas.microsoft.com/office/spreadsheetml/2009/9/main" objectType="CheckBox" fmlaLink="$BD$28" lockText="1" noThreeD="1"/>
</file>

<file path=xl/ctrlProps/ctrlProp4.xml><?xml version="1.0" encoding="utf-8"?>
<formControlPr xmlns="http://schemas.microsoft.com/office/spreadsheetml/2009/9/main" objectType="CheckBox" fmlaLink="$BD$29" lockText="1" noThreeD="1"/>
</file>

<file path=xl/ctrlProps/ctrlProp5.xml><?xml version="1.0" encoding="utf-8"?>
<formControlPr xmlns="http://schemas.microsoft.com/office/spreadsheetml/2009/9/main" objectType="CheckBox" fmlaLink="$AE$17" lockText="1" noThreeD="1"/>
</file>

<file path=xl/ctrlProps/ctrlProp6.xml><?xml version="1.0" encoding="utf-8"?>
<formControlPr xmlns="http://schemas.microsoft.com/office/spreadsheetml/2009/9/main" objectType="CheckBox" fmlaLink="$AE$18" lockText="1" noThreeD="1"/>
</file>

<file path=xl/ctrlProps/ctrlProp7.xml><?xml version="1.0" encoding="utf-8"?>
<formControlPr xmlns="http://schemas.microsoft.com/office/spreadsheetml/2009/9/main" objectType="CheckBox" fmlaLink="$AG$20" lockText="1" noThreeD="1"/>
</file>

<file path=xl/ctrlProps/ctrlProp8.xml><?xml version="1.0" encoding="utf-8"?>
<formControlPr xmlns="http://schemas.microsoft.com/office/spreadsheetml/2009/9/main" objectType="CheckBox" fmlaLink="$AG$21" lockText="1" noThreeD="1"/>
</file>

<file path=xl/ctrlProps/ctrlProp9.xml><?xml version="1.0" encoding="utf-8"?>
<formControlPr xmlns="http://schemas.microsoft.com/office/spreadsheetml/2009/9/main" objectType="CheckBox" fmlaLink="$AG$22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123825</xdr:rowOff>
        </xdr:from>
        <xdr:to>
          <xdr:col>3</xdr:col>
          <xdr:colOff>257175</xdr:colOff>
          <xdr:row>28</xdr:row>
          <xdr:rowOff>114300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123825</xdr:rowOff>
        </xdr:from>
        <xdr:to>
          <xdr:col>6</xdr:col>
          <xdr:colOff>85725</xdr:colOff>
          <xdr:row>28</xdr:row>
          <xdr:rowOff>114300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123825</xdr:rowOff>
        </xdr:from>
        <xdr:to>
          <xdr:col>3</xdr:col>
          <xdr:colOff>257175</xdr:colOff>
          <xdr:row>28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27</xdr:row>
          <xdr:rowOff>123825</xdr:rowOff>
        </xdr:from>
        <xdr:to>
          <xdr:col>6</xdr:col>
          <xdr:colOff>85725</xdr:colOff>
          <xdr:row>28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3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104775</xdr:colOff>
      <xdr:row>7</xdr:row>
      <xdr:rowOff>104775</xdr:rowOff>
    </xdr:from>
    <xdr:to>
      <xdr:col>22</xdr:col>
      <xdr:colOff>65942</xdr:colOff>
      <xdr:row>10</xdr:row>
      <xdr:rowOff>148981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898CF3D-5DF2-4925-BFFF-396896C6B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400300"/>
          <a:ext cx="1027967" cy="98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16</xdr:row>
          <xdr:rowOff>123825</xdr:rowOff>
        </xdr:from>
        <xdr:to>
          <xdr:col>25</xdr:col>
          <xdr:colOff>400050</xdr:colOff>
          <xdr:row>16</xdr:row>
          <xdr:rowOff>361950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B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17</xdr:row>
          <xdr:rowOff>123825</xdr:rowOff>
        </xdr:from>
        <xdr:to>
          <xdr:col>25</xdr:col>
          <xdr:colOff>400050</xdr:colOff>
          <xdr:row>17</xdr:row>
          <xdr:rowOff>361950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B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323850</xdr:colOff>
          <xdr:row>19</xdr:row>
          <xdr:rowOff>190500</xdr:rowOff>
        </xdr:from>
        <xdr:to>
          <xdr:col>29</xdr:col>
          <xdr:colOff>152400</xdr:colOff>
          <xdr:row>19</xdr:row>
          <xdr:rowOff>428625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B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323850</xdr:colOff>
          <xdr:row>20</xdr:row>
          <xdr:rowOff>190500</xdr:rowOff>
        </xdr:from>
        <xdr:to>
          <xdr:col>29</xdr:col>
          <xdr:colOff>142875</xdr:colOff>
          <xdr:row>20</xdr:row>
          <xdr:rowOff>428625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B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323850</xdr:colOff>
          <xdr:row>21</xdr:row>
          <xdr:rowOff>190500</xdr:rowOff>
        </xdr:from>
        <xdr:to>
          <xdr:col>29</xdr:col>
          <xdr:colOff>171450</xdr:colOff>
          <xdr:row>21</xdr:row>
          <xdr:rowOff>428625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B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323850</xdr:colOff>
          <xdr:row>22</xdr:row>
          <xdr:rowOff>190500</xdr:rowOff>
        </xdr:from>
        <xdr:to>
          <xdr:col>29</xdr:col>
          <xdr:colOff>171450</xdr:colOff>
          <xdr:row>22</xdr:row>
          <xdr:rowOff>428625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B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18</xdr:col>
      <xdr:colOff>104775</xdr:colOff>
      <xdr:row>7</xdr:row>
      <xdr:rowOff>104775</xdr:rowOff>
    </xdr:from>
    <xdr:to>
      <xdr:col>22</xdr:col>
      <xdr:colOff>65942</xdr:colOff>
      <xdr:row>10</xdr:row>
      <xdr:rowOff>148981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86A6F8-A148-4ADB-A492-D22E0744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400300"/>
          <a:ext cx="1027967" cy="987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A92F-2896-4140-904D-E9C29EBB4F74}">
  <sheetPr>
    <tabColor rgb="FFFF0000"/>
  </sheetPr>
  <dimension ref="A1:AS23"/>
  <sheetViews>
    <sheetView tabSelected="1" view="pageBreakPreview" zoomScaleNormal="100" zoomScaleSheetLayoutView="100" workbookViewId="0">
      <selection activeCell="K15" sqref="K15:V15"/>
    </sheetView>
  </sheetViews>
  <sheetFormatPr defaultColWidth="3.625" defaultRowHeight="30" customHeight="1"/>
  <cols>
    <col min="1" max="23" width="3.5" style="1" customWidth="1"/>
    <col min="24" max="16384" width="3.625" style="1"/>
  </cols>
  <sheetData>
    <row r="1" spans="1:32" ht="30" customHeight="1">
      <c r="A1" s="1" t="s">
        <v>30</v>
      </c>
      <c r="AD1">
        <v>1</v>
      </c>
      <c r="AE1" s="31" t="s">
        <v>75</v>
      </c>
      <c r="AF1">
        <v>1</v>
      </c>
    </row>
    <row r="2" spans="1:32" ht="30" customHeight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AD2">
        <v>2</v>
      </c>
      <c r="AE2" s="31" t="s">
        <v>77</v>
      </c>
      <c r="AF2">
        <v>2</v>
      </c>
    </row>
    <row r="3" spans="1:32" ht="30" customHeight="1">
      <c r="R3" s="155">
        <v>46113</v>
      </c>
      <c r="S3" s="155"/>
      <c r="T3" s="155"/>
      <c r="U3" s="155"/>
      <c r="V3" s="155"/>
      <c r="W3" s="57" t="s">
        <v>209</v>
      </c>
      <c r="AD3">
        <v>3</v>
      </c>
      <c r="AE3" s="31" t="s">
        <v>78</v>
      </c>
      <c r="AF3">
        <v>3</v>
      </c>
    </row>
    <row r="4" spans="1:32" ht="30" customHeight="1">
      <c r="AD4">
        <v>4</v>
      </c>
      <c r="AE4" s="31" t="s">
        <v>79</v>
      </c>
      <c r="AF4">
        <v>4</v>
      </c>
    </row>
    <row r="5" spans="1:32" ht="30" customHeight="1">
      <c r="A5" s="1" t="s">
        <v>27</v>
      </c>
      <c r="AD5">
        <v>5</v>
      </c>
      <c r="AE5" s="31" t="s">
        <v>80</v>
      </c>
      <c r="AF5">
        <v>5</v>
      </c>
    </row>
    <row r="6" spans="1:32" ht="30" customHeight="1">
      <c r="D6" s="14" t="s">
        <v>26</v>
      </c>
      <c r="J6" s="1" t="s">
        <v>25</v>
      </c>
      <c r="AD6">
        <v>6</v>
      </c>
      <c r="AE6" s="31" t="s">
        <v>81</v>
      </c>
      <c r="AF6">
        <v>6</v>
      </c>
    </row>
    <row r="7" spans="1:32" ht="14.25"/>
    <row r="8" spans="1:32" ht="30" customHeight="1">
      <c r="J8" s="1" t="s">
        <v>24</v>
      </c>
      <c r="L8" s="13" t="s">
        <v>23</v>
      </c>
      <c r="N8" s="156" t="s">
        <v>154</v>
      </c>
      <c r="O8" s="156"/>
      <c r="P8" s="156"/>
      <c r="Q8" s="156"/>
      <c r="R8" s="156"/>
      <c r="S8" s="156"/>
      <c r="T8" s="156"/>
      <c r="U8" s="156"/>
      <c r="V8" s="156"/>
      <c r="W8" s="57" t="s">
        <v>210</v>
      </c>
    </row>
    <row r="9" spans="1:32" ht="30" customHeight="1">
      <c r="J9" s="1" t="s">
        <v>22</v>
      </c>
      <c r="N9" s="157" t="s">
        <v>144</v>
      </c>
      <c r="O9" s="156"/>
      <c r="P9" s="156"/>
      <c r="Q9" s="156"/>
      <c r="R9" s="156"/>
      <c r="S9" s="156"/>
      <c r="T9" s="156"/>
      <c r="U9" s="156"/>
      <c r="V9" s="156"/>
      <c r="W9" s="57" t="s">
        <v>211</v>
      </c>
    </row>
    <row r="10" spans="1:32" ht="14.25"/>
    <row r="11" spans="1:32" ht="30" customHeight="1">
      <c r="A11" s="1" t="s">
        <v>21</v>
      </c>
    </row>
    <row r="12" spans="1:32" ht="14.25"/>
    <row r="13" spans="1:32" ht="34.5" customHeight="1">
      <c r="A13" s="134" t="s">
        <v>20</v>
      </c>
      <c r="B13" s="135"/>
      <c r="C13" s="135"/>
      <c r="D13" s="135"/>
      <c r="E13" s="136"/>
      <c r="F13" s="4"/>
      <c r="G13" s="158" t="s">
        <v>78</v>
      </c>
      <c r="H13" s="158"/>
      <c r="I13" s="3" t="s">
        <v>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61" t="s">
        <v>207</v>
      </c>
    </row>
    <row r="14" spans="1:32" ht="34.5" customHeight="1">
      <c r="A14" s="140"/>
      <c r="B14" s="141"/>
      <c r="C14" s="141"/>
      <c r="D14" s="141"/>
      <c r="E14" s="154"/>
      <c r="F14" s="134" t="s">
        <v>18</v>
      </c>
      <c r="G14" s="135"/>
      <c r="H14" s="135"/>
      <c r="I14" s="135"/>
      <c r="J14" s="136"/>
      <c r="K14" s="150" t="str">
        <f>IF(N8=0,"",N8)</f>
        <v>白鷹町大字 荒砥甲****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2"/>
      <c r="W14" s="58" t="s">
        <v>119</v>
      </c>
    </row>
    <row r="15" spans="1:32" ht="34.5" customHeight="1">
      <c r="A15" s="147" t="s">
        <v>17</v>
      </c>
      <c r="B15" s="148"/>
      <c r="C15" s="148"/>
      <c r="D15" s="148"/>
      <c r="E15" s="149"/>
      <c r="F15" s="134" t="s">
        <v>16</v>
      </c>
      <c r="G15" s="135"/>
      <c r="H15" s="135"/>
      <c r="I15" s="135"/>
      <c r="J15" s="136"/>
      <c r="K15" s="150" t="str">
        <f>IF(N9=0,"",N9)</f>
        <v>白鷹○○会・代表 ****</v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2"/>
      <c r="W15" s="58" t="s">
        <v>119</v>
      </c>
    </row>
    <row r="16" spans="1:32" ht="34.5" customHeight="1">
      <c r="A16" s="142"/>
      <c r="B16" s="143"/>
      <c r="C16" s="143"/>
      <c r="D16" s="143"/>
      <c r="E16" s="153"/>
      <c r="F16" s="140" t="s">
        <v>15</v>
      </c>
      <c r="G16" s="141"/>
      <c r="H16" s="141"/>
      <c r="I16" s="141"/>
      <c r="J16" s="154"/>
      <c r="K16" s="150" t="s">
        <v>111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7" t="s">
        <v>208</v>
      </c>
    </row>
    <row r="17" spans="1:45" ht="34.5" customHeight="1">
      <c r="A17" s="140" t="s">
        <v>14</v>
      </c>
      <c r="B17" s="141"/>
      <c r="C17" s="141"/>
      <c r="D17" s="141"/>
      <c r="E17" s="141"/>
      <c r="F17" s="11"/>
      <c r="G17" s="144">
        <v>46113</v>
      </c>
      <c r="H17" s="144"/>
      <c r="I17" s="144"/>
      <c r="J17" s="144"/>
      <c r="K17" s="144"/>
      <c r="L17" s="10" t="str">
        <f>IF(G17="年月日","（　　）",TEXT(G17,"（AAA）"))</f>
        <v>(水)</v>
      </c>
      <c r="M17" s="10"/>
      <c r="N17" s="145" t="s">
        <v>13</v>
      </c>
      <c r="O17" s="144">
        <v>46477</v>
      </c>
      <c r="P17" s="144"/>
      <c r="Q17" s="144"/>
      <c r="R17" s="144"/>
      <c r="S17" s="144"/>
      <c r="T17" s="10" t="str">
        <f>IF(O17="年月日","（　　）",TEXT(O17,"（AAA）"))</f>
        <v>(水)</v>
      </c>
      <c r="U17" s="10"/>
      <c r="V17" s="9"/>
      <c r="W17" s="57" t="s">
        <v>212</v>
      </c>
    </row>
    <row r="18" spans="1:45" ht="34.5" customHeight="1">
      <c r="A18" s="142"/>
      <c r="B18" s="143"/>
      <c r="C18" s="143"/>
      <c r="D18" s="143"/>
      <c r="E18" s="143"/>
      <c r="F18" s="7"/>
      <c r="G18" s="146" t="s">
        <v>8</v>
      </c>
      <c r="H18" s="146"/>
      <c r="I18" s="146"/>
      <c r="J18" s="8"/>
      <c r="K18" s="8" t="s">
        <v>12</v>
      </c>
      <c r="L18" s="8"/>
      <c r="M18" s="8" t="s">
        <v>11</v>
      </c>
      <c r="N18" s="146"/>
      <c r="O18" s="146" t="s">
        <v>8</v>
      </c>
      <c r="P18" s="146"/>
      <c r="Q18" s="146"/>
      <c r="R18" s="8"/>
      <c r="S18" s="8" t="s">
        <v>12</v>
      </c>
      <c r="T18" s="8"/>
      <c r="U18" s="8" t="s">
        <v>11</v>
      </c>
      <c r="V18" s="6"/>
      <c r="W18" s="58" t="s">
        <v>118</v>
      </c>
      <c r="AA18" s="1" t="s">
        <v>10</v>
      </c>
      <c r="AB18" s="1" t="s">
        <v>9</v>
      </c>
      <c r="AC18" s="1" t="s">
        <v>8</v>
      </c>
      <c r="AG18" s="1">
        <v>0</v>
      </c>
      <c r="AH18" s="1">
        <v>1</v>
      </c>
      <c r="AI18" s="1">
        <v>2</v>
      </c>
      <c r="AJ18" s="1">
        <v>3</v>
      </c>
      <c r="AK18" s="1">
        <v>4</v>
      </c>
      <c r="AL18" s="1">
        <v>5</v>
      </c>
      <c r="AM18" s="1">
        <v>6</v>
      </c>
      <c r="AN18" s="1">
        <v>7</v>
      </c>
      <c r="AO18" s="1">
        <v>8</v>
      </c>
      <c r="AP18" s="1">
        <v>9</v>
      </c>
      <c r="AQ18" s="1">
        <v>10</v>
      </c>
      <c r="AR18" s="1">
        <v>11</v>
      </c>
      <c r="AS18" s="1">
        <v>12</v>
      </c>
    </row>
    <row r="19" spans="1:45" ht="34.5" customHeight="1">
      <c r="A19" s="134" t="s">
        <v>7</v>
      </c>
      <c r="B19" s="135"/>
      <c r="C19" s="135"/>
      <c r="D19" s="135"/>
      <c r="E19" s="136"/>
      <c r="F19" s="7"/>
      <c r="G19" s="138" t="s">
        <v>156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6"/>
      <c r="W19" s="61" t="s">
        <v>213</v>
      </c>
      <c r="AG19" s="5" t="s">
        <v>6</v>
      </c>
      <c r="AH19" s="1">
        <v>15</v>
      </c>
      <c r="AI19" s="1">
        <v>30</v>
      </c>
      <c r="AJ19" s="1">
        <v>45</v>
      </c>
    </row>
    <row r="20" spans="1:45" ht="34.5" customHeight="1">
      <c r="A20" s="134" t="s">
        <v>5</v>
      </c>
      <c r="B20" s="135"/>
      <c r="C20" s="135"/>
      <c r="D20" s="135"/>
      <c r="E20" s="136"/>
      <c r="F20" s="4"/>
      <c r="G20" s="138" t="s">
        <v>4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2"/>
      <c r="W20" s="58" t="s">
        <v>120</v>
      </c>
    </row>
    <row r="21" spans="1:45" ht="34.5" customHeight="1">
      <c r="A21" s="134" t="s">
        <v>3</v>
      </c>
      <c r="B21" s="135"/>
      <c r="C21" s="135"/>
      <c r="D21" s="135"/>
      <c r="E21" s="136"/>
      <c r="F21" s="4"/>
      <c r="G21" s="139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2"/>
      <c r="W21" s="58" t="s">
        <v>118</v>
      </c>
    </row>
    <row r="22" spans="1:45" ht="34.5" customHeight="1">
      <c r="A22" s="134" t="s">
        <v>2</v>
      </c>
      <c r="B22" s="135"/>
      <c r="C22" s="135"/>
      <c r="D22" s="135"/>
      <c r="E22" s="136"/>
      <c r="F22" s="4"/>
      <c r="G22" s="137"/>
      <c r="H22" s="137"/>
      <c r="I22" s="137"/>
      <c r="J22" s="3" t="s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  <c r="W22" s="58" t="s">
        <v>118</v>
      </c>
    </row>
    <row r="23" spans="1:45" ht="34.5" customHeight="1">
      <c r="A23" s="134" t="s">
        <v>0</v>
      </c>
      <c r="B23" s="135"/>
      <c r="C23" s="135"/>
      <c r="D23" s="135"/>
      <c r="E23" s="136"/>
      <c r="F23" s="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2"/>
    </row>
  </sheetData>
  <sheetProtection algorithmName="SHA-512" hashValue="iOli7VXbSjjGArlEEFEzWdTE+rQXoXjKB0ZRJC6jRpRwmPHBJx3cEGN5+LYQHFRay+YT0w6ouwLlFaxRfjfgGg==" saltValue="Os1+JtHXGYIW1GqMXV6/Fg==" spinCount="100000" sheet="1" objects="1" scenarios="1"/>
  <mergeCells count="29">
    <mergeCell ref="A14:E14"/>
    <mergeCell ref="F14:J14"/>
    <mergeCell ref="K14:V14"/>
    <mergeCell ref="R3:V3"/>
    <mergeCell ref="N8:V8"/>
    <mergeCell ref="N9:V9"/>
    <mergeCell ref="A13:E13"/>
    <mergeCell ref="G13:H13"/>
    <mergeCell ref="A15:E15"/>
    <mergeCell ref="F15:J15"/>
    <mergeCell ref="K15:V15"/>
    <mergeCell ref="A16:E16"/>
    <mergeCell ref="F16:J16"/>
    <mergeCell ref="K16:V16"/>
    <mergeCell ref="A17:E18"/>
    <mergeCell ref="G17:K17"/>
    <mergeCell ref="N17:N18"/>
    <mergeCell ref="O17:S17"/>
    <mergeCell ref="G18:I18"/>
    <mergeCell ref="O18:Q18"/>
    <mergeCell ref="A22:E22"/>
    <mergeCell ref="G22:I22"/>
    <mergeCell ref="A23:E23"/>
    <mergeCell ref="A19:E19"/>
    <mergeCell ref="G19:U19"/>
    <mergeCell ref="A20:E20"/>
    <mergeCell ref="G20:U20"/>
    <mergeCell ref="A21:E21"/>
    <mergeCell ref="G21:U21"/>
  </mergeCells>
  <phoneticPr fontId="3"/>
  <dataValidations count="4">
    <dataValidation type="list" allowBlank="1" showInputMessage="1" showErrorMessage="1" sqref="L18 T18" xr:uid="{92E0C98D-1477-43D4-AFE3-01676F276E00}">
      <formula1>$AG$19:$AJ$19</formula1>
    </dataValidation>
    <dataValidation type="list" allowBlank="1" showInputMessage="1" showErrorMessage="1" sqref="J18 R18" xr:uid="{6294A592-C61F-4E15-B7A2-933185402BC8}">
      <formula1>$AG$18:$AS$18</formula1>
    </dataValidation>
    <dataValidation type="list" allowBlank="1" showInputMessage="1" showErrorMessage="1" sqref="G18 O18" xr:uid="{1B7A0205-B313-484E-9A21-ABE9B19B97EF}">
      <formula1>$AA$18:$AC$18</formula1>
    </dataValidation>
    <dataValidation type="list" allowBlank="1" showInputMessage="1" showErrorMessage="1" sqref="G13:H13" xr:uid="{A5695FD3-864D-46CE-A75B-5FB78BC25D30}">
      <formula1>$AE$1:$AE$7</formula1>
    </dataValidation>
  </dataValidations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5F389-3101-448B-A1B4-B1650BCC93DD}">
  <sheetPr>
    <tabColor theme="1"/>
  </sheetPr>
  <dimension ref="A1:T25"/>
  <sheetViews>
    <sheetView workbookViewId="0">
      <selection activeCell="K13" sqref="K13"/>
    </sheetView>
  </sheetViews>
  <sheetFormatPr defaultColWidth="9" defaultRowHeight="15.75"/>
  <cols>
    <col min="1" max="1" width="5.625" style="40" bestFit="1" customWidth="1"/>
    <col min="2" max="2" width="45.75" style="40" bestFit="1" customWidth="1"/>
    <col min="3" max="5" width="9" style="40"/>
    <col min="6" max="8" width="8.875" style="40" customWidth="1"/>
    <col min="9" max="9" width="8.875" style="41" customWidth="1"/>
    <col min="10" max="11" width="8.875" style="42" customWidth="1"/>
    <col min="12" max="15" width="8.875" style="40" customWidth="1"/>
    <col min="16" max="16384" width="9" style="40"/>
  </cols>
  <sheetData>
    <row r="1" spans="1:20" s="37" customFormat="1" ht="29.25" thickBot="1">
      <c r="A1" s="34" t="s">
        <v>96</v>
      </c>
      <c r="B1" s="56" t="str">
        <f>IF(C1="蚕桑",1,IF(C1="鮎貝",2,IF(C1="荒砥",3,IF(C1="十王",4,IF(C1="鷹山",5,IF(C1="東根",6,""))))))</f>
        <v/>
      </c>
      <c r="C1" s="35">
        <f>'①使用承認申請（年登録用）'!G13</f>
        <v>0</v>
      </c>
      <c r="D1" s="36"/>
      <c r="I1" s="38"/>
      <c r="J1" s="39"/>
      <c r="K1" s="39"/>
    </row>
    <row r="3" spans="1:20" ht="16.5">
      <c r="B3" s="43"/>
      <c r="C3" s="29" t="s">
        <v>60</v>
      </c>
      <c r="D3" s="28" t="s">
        <v>59</v>
      </c>
      <c r="E3" s="99"/>
      <c r="F3" s="100" t="s">
        <v>75</v>
      </c>
      <c r="G3" s="100" t="s">
        <v>77</v>
      </c>
      <c r="H3" s="100" t="s">
        <v>78</v>
      </c>
      <c r="I3" s="100" t="s">
        <v>79</v>
      </c>
      <c r="J3" s="101" t="s">
        <v>80</v>
      </c>
      <c r="K3" s="101" t="s">
        <v>81</v>
      </c>
      <c r="L3" s="42"/>
      <c r="M3" s="42"/>
      <c r="N3" s="42"/>
      <c r="Q3" s="44"/>
    </row>
    <row r="4" spans="1:20" ht="16.5">
      <c r="A4" s="40">
        <v>1</v>
      </c>
      <c r="B4" s="45" t="str">
        <f>E4&amp;IF($B$1=1,F4,IF($B$1=2,G4,IF($B$1=3,H4,IF($B$1=4,I4,IF($B$1=5,J4,K4)))))</f>
        <v>01ホール</v>
      </c>
      <c r="C4" s="43" t="e">
        <f>VLOOKUP($B$1,【料金データベース】!$A$5:$Z$10,3)</f>
        <v>#N/A</v>
      </c>
      <c r="D4" s="30" t="e">
        <f>VLOOKUP($B$1,【料金データベース】!$A$5:$Z$10,4)</f>
        <v>#N/A</v>
      </c>
      <c r="E4" s="102" t="s">
        <v>168</v>
      </c>
      <c r="F4" s="40" t="s">
        <v>158</v>
      </c>
      <c r="G4" s="40" t="s">
        <v>158</v>
      </c>
      <c r="H4" s="40" t="s">
        <v>158</v>
      </c>
      <c r="I4" s="40" t="s">
        <v>185</v>
      </c>
      <c r="J4" s="40" t="s">
        <v>185</v>
      </c>
      <c r="K4" s="66" t="s">
        <v>158</v>
      </c>
      <c r="L4" s="47"/>
      <c r="M4" s="47"/>
      <c r="N4" s="47"/>
      <c r="Q4" s="44"/>
      <c r="T4" s="41"/>
    </row>
    <row r="5" spans="1:20" ht="16.5">
      <c r="A5" s="40">
        <v>2</v>
      </c>
      <c r="B5" s="45" t="str">
        <f t="shared" ref="B5:B15" si="0">E5&amp;IF($B$1=1,F5,IF($B$1=2,G5,IF($B$1=3,H5,IF($B$1=4,I5,IF($B$1=5,J5,K5)))))</f>
        <v>02大会議室</v>
      </c>
      <c r="C5" s="43" t="e">
        <f>VLOOKUP($B$1,【料金データベース】!$A$5:$Z$10,5)</f>
        <v>#N/A</v>
      </c>
      <c r="D5" s="30" t="e">
        <f>VLOOKUP($B$1,【料金データベース】!$A$5:$Z$10,6)</f>
        <v>#N/A</v>
      </c>
      <c r="E5" s="102" t="s">
        <v>169</v>
      </c>
      <c r="F5" s="40" t="s">
        <v>193</v>
      </c>
      <c r="G5" s="40" t="s">
        <v>151</v>
      </c>
      <c r="H5" s="103" t="s">
        <v>186</v>
      </c>
      <c r="I5" s="40" t="s">
        <v>162</v>
      </c>
      <c r="J5" s="40" t="s">
        <v>145</v>
      </c>
      <c r="K5" s="119" t="s">
        <v>228</v>
      </c>
      <c r="L5" s="48"/>
      <c r="M5" s="48"/>
      <c r="N5" s="48"/>
      <c r="Q5" s="44"/>
      <c r="T5" s="41"/>
    </row>
    <row r="6" spans="1:20" ht="16.5">
      <c r="A6" s="40">
        <v>3</v>
      </c>
      <c r="B6" s="45" t="str">
        <f t="shared" si="0"/>
        <v>03集会室</v>
      </c>
      <c r="C6" s="43" t="e">
        <f>VLOOKUP($B$1,【料金データベース】!$A$5:$Z$10,7)</f>
        <v>#N/A</v>
      </c>
      <c r="D6" s="30" t="e">
        <f>VLOOKUP($B$1,【料金データベース】!$A$5:$Z$10,8)</f>
        <v>#N/A</v>
      </c>
      <c r="E6" s="102" t="s">
        <v>179</v>
      </c>
      <c r="F6" s="105" t="s">
        <v>198</v>
      </c>
      <c r="G6" s="40" t="s">
        <v>164</v>
      </c>
      <c r="H6" s="40" t="s">
        <v>194</v>
      </c>
      <c r="I6" s="40" t="s">
        <v>163</v>
      </c>
      <c r="J6" s="105" t="s">
        <v>146</v>
      </c>
      <c r="K6" s="66" t="s">
        <v>72</v>
      </c>
      <c r="L6" s="48"/>
      <c r="M6" s="48"/>
      <c r="N6" s="48"/>
      <c r="Q6" s="44"/>
      <c r="T6" s="41"/>
    </row>
    <row r="7" spans="1:20" ht="16.5">
      <c r="A7" s="40">
        <v>4</v>
      </c>
      <c r="B7" s="45" t="str">
        <f t="shared" si="0"/>
        <v>04小会議室</v>
      </c>
      <c r="C7" s="43" t="e">
        <f>VLOOKUP($B$1,【料金データベース】!$A$5:$Z$10,9)</f>
        <v>#N/A</v>
      </c>
      <c r="D7" s="30" t="e">
        <f>VLOOKUP($B$1,【料金データベース】!$A$5:$Z$10,10)</f>
        <v>#N/A</v>
      </c>
      <c r="E7" s="102" t="s">
        <v>170</v>
      </c>
      <c r="F7" s="105" t="s">
        <v>199</v>
      </c>
      <c r="G7" s="105" t="s">
        <v>166</v>
      </c>
      <c r="H7" s="105" t="s">
        <v>200</v>
      </c>
      <c r="I7" s="105" t="s">
        <v>199</v>
      </c>
      <c r="J7" s="40" t="s">
        <v>147</v>
      </c>
      <c r="K7" s="120" t="s">
        <v>229</v>
      </c>
      <c r="L7" s="42"/>
      <c r="Q7" s="41"/>
    </row>
    <row r="8" spans="1:20" ht="16.5">
      <c r="A8" s="40">
        <v>5</v>
      </c>
      <c r="B8" s="45" t="str">
        <f t="shared" si="0"/>
        <v>05ロビー</v>
      </c>
      <c r="C8" s="43" t="e">
        <f>VLOOKUP($B$1,【料金データベース】!$A$5:$Z$10,11)</f>
        <v>#N/A</v>
      </c>
      <c r="D8" s="30" t="e">
        <f>VLOOKUP($B$1,【料金データベース】!$A$5:$Z$10,12)</f>
        <v>#N/A</v>
      </c>
      <c r="E8" s="102" t="s">
        <v>171</v>
      </c>
      <c r="F8" s="103" t="s">
        <v>153</v>
      </c>
      <c r="G8" s="40" t="s">
        <v>148</v>
      </c>
      <c r="H8" s="40" t="s">
        <v>151</v>
      </c>
      <c r="I8" s="40" t="s">
        <v>152</v>
      </c>
      <c r="J8" s="40" t="s">
        <v>148</v>
      </c>
      <c r="K8" s="121" t="s">
        <v>166</v>
      </c>
      <c r="L8" s="42"/>
      <c r="Q8" s="41"/>
    </row>
    <row r="9" spans="1:20" ht="16.5">
      <c r="A9" s="40">
        <v>6</v>
      </c>
      <c r="B9" s="45" t="str">
        <f t="shared" si="0"/>
        <v>06( )</v>
      </c>
      <c r="C9" s="43" t="e">
        <f>VLOOKUP($B$1,【料金データベース】!$A$5:$Z$10,13)</f>
        <v>#N/A</v>
      </c>
      <c r="D9" s="30" t="e">
        <f>VLOOKUP($B$1,【料金データベース】!$A$5:$Z$10,14)</f>
        <v>#N/A</v>
      </c>
      <c r="E9" s="102" t="s">
        <v>172</v>
      </c>
      <c r="F9" s="105" t="s">
        <v>199</v>
      </c>
      <c r="G9" s="40" t="s">
        <v>149</v>
      </c>
      <c r="H9" s="40" t="s">
        <v>187</v>
      </c>
      <c r="I9" s="40" t="s">
        <v>68</v>
      </c>
      <c r="J9" s="40" t="s">
        <v>149</v>
      </c>
      <c r="K9" s="121" t="s">
        <v>199</v>
      </c>
      <c r="L9" s="42"/>
      <c r="Q9" s="41"/>
    </row>
    <row r="10" spans="1:20" ht="16.5">
      <c r="A10" s="40">
        <v>7</v>
      </c>
      <c r="B10" s="45" t="str">
        <f t="shared" si="0"/>
        <v>07( )</v>
      </c>
      <c r="C10" s="43" t="e">
        <f>VLOOKUP($B$1,【料金データベース】!$A$5:$Z$10,15)</f>
        <v>#N/A</v>
      </c>
      <c r="D10" s="30" t="e">
        <f>VLOOKUP($B$1,【料金データベース】!$A$5:$Z$10,16)</f>
        <v>#N/A</v>
      </c>
      <c r="E10" s="102" t="s">
        <v>173</v>
      </c>
      <c r="F10" s="105" t="s">
        <v>199</v>
      </c>
      <c r="G10" s="40" t="s">
        <v>150</v>
      </c>
      <c r="H10" s="40" t="s">
        <v>201</v>
      </c>
      <c r="I10" s="40" t="s">
        <v>69</v>
      </c>
      <c r="J10" s="40" t="s">
        <v>150</v>
      </c>
      <c r="K10" s="121" t="s">
        <v>199</v>
      </c>
      <c r="L10" s="42"/>
      <c r="Q10" s="41"/>
    </row>
    <row r="11" spans="1:20" ht="16.5">
      <c r="A11" s="40">
        <v>8</v>
      </c>
      <c r="B11" s="45" t="str">
        <f t="shared" si="0"/>
        <v>08調理室</v>
      </c>
      <c r="C11" s="43" t="e">
        <f>VLOOKUP($B$1,【料金データベース】!$A$5:$Z$10,17)</f>
        <v>#N/A</v>
      </c>
      <c r="D11" s="30" t="e">
        <f>VLOOKUP($B$1,【料金データベース】!$A$5:$Z$10,18)</f>
        <v>#N/A</v>
      </c>
      <c r="E11" s="102" t="s">
        <v>174</v>
      </c>
      <c r="F11" s="105" t="s">
        <v>189</v>
      </c>
      <c r="G11" s="40" t="s">
        <v>159</v>
      </c>
      <c r="H11" s="105" t="s">
        <v>189</v>
      </c>
      <c r="I11" s="40" t="s">
        <v>73</v>
      </c>
      <c r="J11" s="40" t="s">
        <v>73</v>
      </c>
      <c r="K11" s="121" t="s">
        <v>189</v>
      </c>
      <c r="L11" s="42"/>
      <c r="Q11" s="41"/>
    </row>
    <row r="12" spans="1:20" ht="16.5">
      <c r="A12" s="40">
        <v>9</v>
      </c>
      <c r="B12" s="45" t="str">
        <f t="shared" si="0"/>
        <v>09( )</v>
      </c>
      <c r="C12" s="43" t="e">
        <f>VLOOKUP($B$1,【料金データベース】!$A$5:$Z$10,19)</f>
        <v>#N/A</v>
      </c>
      <c r="D12" s="30" t="e">
        <f>VLOOKUP($B$1,【料金データベース】!$A$5:$Z$10,20)</f>
        <v>#N/A</v>
      </c>
      <c r="E12" s="102" t="s">
        <v>175</v>
      </c>
      <c r="F12" s="105" t="s">
        <v>199</v>
      </c>
      <c r="G12" s="40" t="s">
        <v>180</v>
      </c>
      <c r="H12" s="40" t="s">
        <v>202</v>
      </c>
      <c r="I12" s="40" t="s">
        <v>74</v>
      </c>
      <c r="J12" s="105" t="s">
        <v>199</v>
      </c>
      <c r="K12" s="121" t="s">
        <v>199</v>
      </c>
      <c r="L12" s="42"/>
      <c r="Q12" s="41"/>
    </row>
    <row r="13" spans="1:20" ht="16.5">
      <c r="A13" s="40">
        <v>10</v>
      </c>
      <c r="B13" s="45" t="str">
        <f t="shared" si="0"/>
        <v>10( )</v>
      </c>
      <c r="C13" s="43" t="e">
        <f>VLOOKUP($B$1,【料金データベース】!$A$5:$Z$10,21)</f>
        <v>#N/A</v>
      </c>
      <c r="D13" s="30" t="e">
        <f>VLOOKUP($B$1,【料金データベース】!$A$5:$Z$10,22)</f>
        <v>#N/A</v>
      </c>
      <c r="E13" s="102" t="s">
        <v>176</v>
      </c>
      <c r="F13" s="105" t="s">
        <v>196</v>
      </c>
      <c r="G13" s="40" t="s">
        <v>181</v>
      </c>
      <c r="H13" s="40" t="s">
        <v>203</v>
      </c>
      <c r="I13" s="105" t="s">
        <v>192</v>
      </c>
      <c r="J13" s="105" t="s">
        <v>199</v>
      </c>
      <c r="K13" s="121" t="s">
        <v>199</v>
      </c>
      <c r="L13" s="42"/>
      <c r="Q13" s="41"/>
    </row>
    <row r="14" spans="1:20" ht="16.5">
      <c r="A14" s="40">
        <v>11</v>
      </c>
      <c r="B14" s="45" t="str">
        <f t="shared" si="0"/>
        <v>11( )</v>
      </c>
      <c r="C14" s="43" t="e">
        <f>VLOOKUP($B$1,【料金データベース】!$A$5:$Z$10,23)</f>
        <v>#N/A</v>
      </c>
      <c r="D14" s="30" t="e">
        <f>VLOOKUP($B$1,【料金データベース】!$A$5:$Z$10,24)</f>
        <v>#N/A</v>
      </c>
      <c r="E14" s="102" t="s">
        <v>177</v>
      </c>
      <c r="F14" s="104" t="s">
        <v>204</v>
      </c>
      <c r="G14" s="104" t="s">
        <v>165</v>
      </c>
      <c r="H14" s="40" t="s">
        <v>205</v>
      </c>
      <c r="I14" s="40" t="s">
        <v>184</v>
      </c>
      <c r="J14" s="40" t="s">
        <v>161</v>
      </c>
      <c r="K14" s="121" t="s">
        <v>199</v>
      </c>
      <c r="L14" s="42"/>
      <c r="Q14" s="41"/>
    </row>
    <row r="15" spans="1:20" ht="16.5">
      <c r="A15" s="40">
        <v>12</v>
      </c>
      <c r="B15" s="45" t="str">
        <f t="shared" si="0"/>
        <v>12全館利用</v>
      </c>
      <c r="C15" s="43" t="e">
        <f>VLOOKUP($B$1,【料金データベース】!$A$5:$Z$10,25)</f>
        <v>#N/A</v>
      </c>
      <c r="D15" s="30" t="e">
        <f>VLOOKUP($B$1,【料金データベース】!$A$5:$Z$10,26)</f>
        <v>#N/A</v>
      </c>
      <c r="E15" s="102" t="s">
        <v>178</v>
      </c>
      <c r="F15" s="40" t="s">
        <v>182</v>
      </c>
      <c r="G15" s="40" t="s">
        <v>182</v>
      </c>
      <c r="H15" s="40" t="s">
        <v>182</v>
      </c>
      <c r="I15" s="40" t="s">
        <v>182</v>
      </c>
      <c r="J15" s="40" t="s">
        <v>182</v>
      </c>
      <c r="K15" s="66" t="s">
        <v>182</v>
      </c>
      <c r="L15" s="42"/>
      <c r="Q15" s="41"/>
    </row>
    <row r="16" spans="1:20">
      <c r="J16" s="40"/>
      <c r="K16" s="40"/>
      <c r="L16" s="42"/>
      <c r="M16" s="42"/>
      <c r="N16" s="42"/>
      <c r="P16" s="41"/>
    </row>
    <row r="17" spans="1:16">
      <c r="A17" s="49" t="s">
        <v>97</v>
      </c>
      <c r="B17" s="49" t="s">
        <v>98</v>
      </c>
      <c r="C17" s="49" t="s">
        <v>99</v>
      </c>
      <c r="J17" s="40"/>
      <c r="K17" s="40"/>
      <c r="L17" s="42"/>
      <c r="M17" s="42"/>
      <c r="N17" s="42"/>
      <c r="P17" s="41"/>
    </row>
    <row r="18" spans="1:16" ht="16.5">
      <c r="A18" s="40">
        <v>1</v>
      </c>
      <c r="B18" s="40" t="s">
        <v>100</v>
      </c>
      <c r="C18" s="40">
        <v>1</v>
      </c>
      <c r="E18" s="46"/>
      <c r="F18" s="50" t="s">
        <v>101</v>
      </c>
      <c r="G18" s="51" t="s">
        <v>102</v>
      </c>
      <c r="I18" s="40"/>
      <c r="J18" s="40"/>
      <c r="K18" s="40"/>
      <c r="L18" s="42"/>
      <c r="M18" s="42"/>
      <c r="N18" s="42"/>
      <c r="P18" s="41"/>
    </row>
    <row r="19" spans="1:16" ht="16.5">
      <c r="A19" s="40">
        <v>2</v>
      </c>
      <c r="B19" s="40" t="s">
        <v>103</v>
      </c>
      <c r="C19" s="40">
        <v>1</v>
      </c>
      <c r="F19" s="50" t="s">
        <v>101</v>
      </c>
      <c r="G19" s="51" t="s">
        <v>104</v>
      </c>
      <c r="I19" s="40"/>
      <c r="J19" s="40"/>
      <c r="K19" s="40"/>
      <c r="L19" s="42"/>
      <c r="M19" s="42"/>
      <c r="N19" s="42"/>
      <c r="P19" s="41"/>
    </row>
    <row r="20" spans="1:16" ht="16.5">
      <c r="A20" s="40">
        <v>3</v>
      </c>
      <c r="B20" s="40" t="s">
        <v>105</v>
      </c>
      <c r="C20" s="40">
        <v>1</v>
      </c>
      <c r="F20" s="50" t="s">
        <v>101</v>
      </c>
      <c r="G20" s="51" t="s">
        <v>106</v>
      </c>
      <c r="I20" s="40"/>
      <c r="J20" s="40"/>
      <c r="K20" s="40"/>
      <c r="L20" s="42"/>
      <c r="M20" s="42"/>
      <c r="N20" s="42"/>
      <c r="P20" s="41"/>
    </row>
    <row r="21" spans="1:16" ht="16.5">
      <c r="A21" s="40">
        <v>4</v>
      </c>
      <c r="B21" s="40" t="s">
        <v>8</v>
      </c>
      <c r="C21" s="40">
        <v>2</v>
      </c>
      <c r="F21" s="50" t="s">
        <v>101</v>
      </c>
      <c r="G21" s="51" t="s">
        <v>107</v>
      </c>
      <c r="I21" s="40"/>
      <c r="J21" s="40"/>
      <c r="K21" s="40"/>
      <c r="L21" s="42"/>
      <c r="M21" s="42"/>
      <c r="N21" s="42"/>
      <c r="P21" s="41"/>
    </row>
    <row r="22" spans="1:16" ht="16.5">
      <c r="A22" s="40">
        <v>5</v>
      </c>
      <c r="B22" s="40" t="s">
        <v>108</v>
      </c>
      <c r="C22" s="40">
        <v>2</v>
      </c>
      <c r="F22" s="50" t="s">
        <v>101</v>
      </c>
      <c r="G22" s="51" t="s">
        <v>109</v>
      </c>
      <c r="I22" s="40"/>
      <c r="J22" s="40"/>
      <c r="K22" s="40"/>
      <c r="L22" s="42"/>
      <c r="M22" s="42"/>
      <c r="N22" s="42"/>
      <c r="P22" s="41"/>
    </row>
    <row r="23" spans="1:16">
      <c r="A23" s="40">
        <v>6</v>
      </c>
      <c r="B23" s="40" t="s">
        <v>110</v>
      </c>
      <c r="C23" s="40">
        <v>3</v>
      </c>
      <c r="P23" s="41"/>
    </row>
    <row r="24" spans="1:16">
      <c r="A24" s="40" t="s">
        <v>76</v>
      </c>
      <c r="C24" s="40">
        <v>0</v>
      </c>
      <c r="P24" s="41"/>
    </row>
    <row r="25" spans="1:16">
      <c r="P25" s="41"/>
    </row>
  </sheetData>
  <sheetProtection algorithmName="SHA-512" hashValue="QvoNsmjvRNBXMQkizjygHL04k/zM/0t9UcI8bFngXt+isy1TBYX9TDRfh8RXUvoEnZa74ksS05+3pD8KQgTEag==" saltValue="b/xd6Z+u17Snp6sorkkHNw==" spinCount="100000" sheet="1" objects="1" scenarios="1"/>
  <phoneticPr fontId="3"/>
  <pageMargins left="0.51181102362204722" right="0.51181102362204722" top="0.74803149606299213" bottom="0.74803149606299213" header="0.31496062992125984" footer="0.31496062992125984"/>
  <pageSetup paperSize="9" scale="95" orientation="landscape" r:id="rId1"/>
  <colBreaks count="1" manualBreakCount="1">
    <brk id="11" min="2" max="2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48FF-50F3-4ABE-B18E-9C73D1D15BA6}">
  <sheetPr>
    <tabColor rgb="FF7030A0"/>
  </sheetPr>
  <dimension ref="A1:AG24"/>
  <sheetViews>
    <sheetView view="pageBreakPreview" zoomScaleNormal="100" zoomScaleSheetLayoutView="100" workbookViewId="0">
      <selection activeCell="K13" sqref="K13"/>
    </sheetView>
  </sheetViews>
  <sheetFormatPr defaultColWidth="3.625" defaultRowHeight="30" customHeight="1"/>
  <cols>
    <col min="1" max="23" width="3.5" style="1" customWidth="1"/>
    <col min="24" max="25" width="3.625" style="1"/>
    <col min="26" max="27" width="6.25" style="23" bestFit="1" customWidth="1"/>
    <col min="28" max="30" width="3.625" style="1"/>
    <col min="31" max="31" width="8.125" style="1" bestFit="1" customWidth="1"/>
    <col min="32" max="16384" width="3.625" style="1"/>
  </cols>
  <sheetData>
    <row r="1" spans="1:27" ht="30" customHeight="1">
      <c r="A1" s="1" t="s">
        <v>67</v>
      </c>
    </row>
    <row r="2" spans="1:27" ht="30" customHeight="1">
      <c r="A2" s="17" t="s">
        <v>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227</v>
      </c>
    </row>
    <row r="3" spans="1:27" ht="23.25" customHeight="1">
      <c r="R3" s="15" t="str">
        <f>【地区選択】!C1&amp;"発第"</f>
        <v>0発第</v>
      </c>
      <c r="S3" s="15"/>
      <c r="T3" s="15"/>
      <c r="U3" s="62"/>
      <c r="V3" s="60" t="s">
        <v>121</v>
      </c>
      <c r="W3" s="61" t="s">
        <v>122</v>
      </c>
      <c r="AA3" s="1"/>
    </row>
    <row r="4" spans="1:27" ht="23.25" customHeight="1">
      <c r="R4" s="155" t="str">
        <f>'①使用承認申請（年登録用）'!R3</f>
        <v>年月日</v>
      </c>
      <c r="S4" s="155"/>
      <c r="T4" s="155"/>
      <c r="U4" s="155"/>
      <c r="V4" s="155"/>
      <c r="W4" s="58" t="s">
        <v>119</v>
      </c>
      <c r="AA4" s="1"/>
    </row>
    <row r="5" spans="1:27" ht="30" customHeight="1">
      <c r="A5" s="206" t="str">
        <f>IF('①使用承認申請（年登録用）'!N8=0,"",'①使用承認申請（年登録用）'!N8)</f>
        <v>白鷹町大字</v>
      </c>
      <c r="B5" s="206"/>
      <c r="C5" s="206"/>
      <c r="D5" s="206"/>
      <c r="E5" s="206"/>
      <c r="F5" s="206"/>
      <c r="G5" s="206"/>
      <c r="H5" s="206"/>
      <c r="W5" s="58" t="s">
        <v>119</v>
      </c>
      <c r="AA5" s="1"/>
    </row>
    <row r="6" spans="1:27" ht="30" customHeight="1">
      <c r="A6" s="206" t="str">
        <f>IF('①使用承認申請（年登録用）'!N9=0,"",'①使用承認申請（年登録用）'!N9)</f>
        <v/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1" t="s">
        <v>65</v>
      </c>
      <c r="W6" s="58" t="s">
        <v>119</v>
      </c>
      <c r="AA6" s="1"/>
    </row>
    <row r="7" spans="1:27" ht="14.25">
      <c r="AA7" s="1"/>
    </row>
    <row r="8" spans="1:27" ht="30" customHeight="1">
      <c r="L8" s="13"/>
      <c r="M8" s="1" t="s">
        <v>27</v>
      </c>
      <c r="AA8" s="59"/>
    </row>
    <row r="9" spans="1:27" ht="30" customHeight="1">
      <c r="Q9" s="14" t="s">
        <v>26</v>
      </c>
      <c r="V9" s="1" t="s">
        <v>31</v>
      </c>
      <c r="AA9" s="58"/>
    </row>
    <row r="10" spans="1:27" ht="14.25">
      <c r="AA10" s="1"/>
    </row>
    <row r="11" spans="1:27" ht="30" customHeight="1">
      <c r="A11" s="1" t="s">
        <v>64</v>
      </c>
      <c r="AA11" s="1"/>
    </row>
    <row r="12" spans="1:27" ht="14.25">
      <c r="AA12" s="1"/>
    </row>
    <row r="13" spans="1:27" ht="34.5" customHeight="1">
      <c r="A13" s="134" t="s">
        <v>20</v>
      </c>
      <c r="B13" s="135"/>
      <c r="C13" s="135"/>
      <c r="D13" s="135"/>
      <c r="E13" s="136"/>
      <c r="F13" s="4"/>
      <c r="G13" s="158">
        <f>'①使用承認申請（年登録用）'!G13</f>
        <v>0</v>
      </c>
      <c r="H13" s="158"/>
      <c r="I13" s="3" t="s">
        <v>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58" t="s">
        <v>119</v>
      </c>
      <c r="AA13" s="1"/>
    </row>
    <row r="14" spans="1:27" ht="34.5" customHeight="1">
      <c r="A14" s="140"/>
      <c r="B14" s="141"/>
      <c r="C14" s="141"/>
      <c r="D14" s="141"/>
      <c r="E14" s="154"/>
      <c r="F14" s="134" t="s">
        <v>18</v>
      </c>
      <c r="G14" s="135"/>
      <c r="H14" s="135"/>
      <c r="I14" s="135"/>
      <c r="J14" s="136"/>
      <c r="K14" s="150" t="str">
        <f>IF('①使用承認申請（年登録用）'!K14=0,"",'①使用承認申請（年登録用）'!K14)</f>
        <v>白鷹町大字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2"/>
      <c r="W14" s="58" t="s">
        <v>119</v>
      </c>
      <c r="AA14" s="1"/>
    </row>
    <row r="15" spans="1:27" ht="34.5" customHeight="1">
      <c r="A15" s="147" t="s">
        <v>17</v>
      </c>
      <c r="B15" s="148"/>
      <c r="C15" s="148"/>
      <c r="D15" s="148"/>
      <c r="E15" s="149"/>
      <c r="F15" s="134" t="s">
        <v>16</v>
      </c>
      <c r="G15" s="135"/>
      <c r="H15" s="135"/>
      <c r="I15" s="135"/>
      <c r="J15" s="136"/>
      <c r="K15" s="150" t="str">
        <f>IF('①使用承認申請（年登録用）'!K15=0,"",'①使用承認申請（年登録用）'!K15)</f>
        <v/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2"/>
      <c r="W15" s="58" t="s">
        <v>119</v>
      </c>
      <c r="AA15" s="1"/>
    </row>
    <row r="16" spans="1:27" ht="34.5" customHeight="1">
      <c r="A16" s="142"/>
      <c r="B16" s="143"/>
      <c r="C16" s="143"/>
      <c r="D16" s="143"/>
      <c r="E16" s="153"/>
      <c r="F16" s="140" t="s">
        <v>15</v>
      </c>
      <c r="G16" s="141"/>
      <c r="H16" s="141"/>
      <c r="I16" s="141"/>
      <c r="J16" s="154"/>
      <c r="K16" s="150" t="str">
        <f>IF('①使用承認申請（年登録用）'!K16=0,"",'①使用承認申請（年登録用）'!K16)</f>
        <v/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8" t="s">
        <v>119</v>
      </c>
      <c r="AA16" s="58"/>
    </row>
    <row r="17" spans="1:33" ht="34.5" customHeight="1">
      <c r="A17" s="140" t="s">
        <v>14</v>
      </c>
      <c r="B17" s="141"/>
      <c r="C17" s="141"/>
      <c r="D17" s="141"/>
      <c r="E17" s="141"/>
      <c r="F17" s="11"/>
      <c r="G17" s="144" t="str">
        <f>'①使用承認申請（年登録用）'!G17</f>
        <v>年月日</v>
      </c>
      <c r="H17" s="144"/>
      <c r="I17" s="144"/>
      <c r="J17" s="144"/>
      <c r="K17" s="144"/>
      <c r="L17" s="10" t="str">
        <f>'①使用承認申請（年登録用）'!L17</f>
        <v>（　　）</v>
      </c>
      <c r="M17" s="10"/>
      <c r="N17" s="145" t="s">
        <v>13</v>
      </c>
      <c r="O17" s="144" t="str">
        <f>'①使用承認申請（年登録用）'!O17</f>
        <v>年月日</v>
      </c>
      <c r="P17" s="144"/>
      <c r="Q17" s="144"/>
      <c r="R17" s="144"/>
      <c r="S17" s="144"/>
      <c r="T17" s="10" t="str">
        <f>'①使用承認申請（年登録用）'!T17</f>
        <v>（　　）</v>
      </c>
      <c r="U17" s="10"/>
      <c r="V17" s="9"/>
      <c r="W17" s="58" t="s">
        <v>119</v>
      </c>
      <c r="AA17" s="1"/>
      <c r="AC17" s="52"/>
      <c r="AD17" s="52"/>
    </row>
    <row r="18" spans="1:33" ht="34.5" customHeight="1">
      <c r="A18" s="142"/>
      <c r="B18" s="143"/>
      <c r="C18" s="143"/>
      <c r="D18" s="143"/>
      <c r="E18" s="143"/>
      <c r="F18" s="7"/>
      <c r="G18" s="146" t="str">
        <f>'①使用承認申請（年登録用）'!G18</f>
        <v>午前・午後</v>
      </c>
      <c r="H18" s="146"/>
      <c r="I18" s="146"/>
      <c r="J18" s="8" t="str">
        <f>IF('①使用承認申請（年登録用）'!J18=0,"",'①使用承認申請（年登録用）'!J18)</f>
        <v/>
      </c>
      <c r="K18" s="8" t="str">
        <f>'①使用承認申請（年登録用）'!K18</f>
        <v>時</v>
      </c>
      <c r="L18" s="8" t="str">
        <f>IF('①使用承認申請（年登録用）'!L18=0,"",'①使用承認申請（年登録用）'!L18)</f>
        <v/>
      </c>
      <c r="M18" s="8" t="str">
        <f>'①使用承認申請（年登録用）'!M18</f>
        <v>分</v>
      </c>
      <c r="N18" s="146"/>
      <c r="O18" s="146" t="str">
        <f>'①使用承認申請（年登録用）'!O18</f>
        <v>午前・午後</v>
      </c>
      <c r="P18" s="146"/>
      <c r="Q18" s="146"/>
      <c r="R18" s="8" t="str">
        <f>IF('①使用承認申請（年登録用）'!R18=0,"",'①使用承認申請（年登録用）'!R18)</f>
        <v/>
      </c>
      <c r="S18" s="8" t="str">
        <f>'①使用承認申請（年登録用）'!S18</f>
        <v>時</v>
      </c>
      <c r="T18" s="8" t="str">
        <f>IF('①使用承認申請（年登録用）'!T18=0,"",'①使用承認申請（年登録用）'!T18)</f>
        <v/>
      </c>
      <c r="U18" s="8" t="str">
        <f>'①使用承認申請（年登録用）'!U18</f>
        <v>分</v>
      </c>
      <c r="V18" s="6"/>
      <c r="W18" s="58" t="s">
        <v>118</v>
      </c>
      <c r="AA18" s="58"/>
      <c r="AC18" s="52"/>
      <c r="AD18" s="52"/>
    </row>
    <row r="19" spans="1:33" ht="34.5" customHeight="1">
      <c r="A19" s="134" t="s">
        <v>7</v>
      </c>
      <c r="B19" s="135"/>
      <c r="C19" s="135"/>
      <c r="D19" s="135"/>
      <c r="E19" s="136"/>
      <c r="F19" s="7"/>
      <c r="G19" s="138" t="str">
        <f>IF('①使用承認申請（年登録用）'!G19=0,"",'①使用承認申請（年登録用）'!G19)</f>
        <v/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6"/>
      <c r="W19" s="58" t="s">
        <v>119</v>
      </c>
      <c r="AA19" s="1"/>
      <c r="AC19" s="52"/>
      <c r="AD19" s="52"/>
      <c r="AG19" s="5"/>
    </row>
    <row r="20" spans="1:33" ht="34.5" customHeight="1">
      <c r="A20" s="134" t="s">
        <v>5</v>
      </c>
      <c r="B20" s="135"/>
      <c r="C20" s="135"/>
      <c r="D20" s="135"/>
      <c r="E20" s="136"/>
      <c r="F20" s="4"/>
      <c r="G20" s="138" t="str">
        <f>IF('①使用承認申請（年登録用）'!G20=0,"",'①使用承認申請（年登録用）'!G20)</f>
        <v>各室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2"/>
      <c r="W20" s="58" t="s">
        <v>119</v>
      </c>
      <c r="AA20" s="58"/>
      <c r="AC20" s="52"/>
      <c r="AD20" s="52"/>
    </row>
    <row r="21" spans="1:33" ht="34.5" customHeight="1">
      <c r="A21" s="134" t="s">
        <v>3</v>
      </c>
      <c r="B21" s="135"/>
      <c r="C21" s="135"/>
      <c r="D21" s="135"/>
      <c r="E21" s="136"/>
      <c r="F21" s="4"/>
      <c r="G21" s="138" t="str">
        <f>IF('①使用承認申請（年登録用）'!G21=0,"",'①使用承認申請（年登録用）'!G21)</f>
        <v/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2"/>
      <c r="W21" s="58" t="s">
        <v>119</v>
      </c>
      <c r="AA21" s="1"/>
      <c r="AC21" s="52"/>
      <c r="AD21" s="52"/>
    </row>
    <row r="22" spans="1:33" ht="34.5" customHeight="1">
      <c r="A22" s="134" t="s">
        <v>2</v>
      </c>
      <c r="B22" s="135"/>
      <c r="C22" s="135"/>
      <c r="D22" s="135"/>
      <c r="E22" s="136"/>
      <c r="F22" s="4"/>
      <c r="G22" s="137" t="str">
        <f>IF('①使用承認申請（年登録用）'!$G$22=0,"",'①使用承認申請（年登録用）'!$G$22)</f>
        <v/>
      </c>
      <c r="H22" s="137"/>
      <c r="I22" s="137"/>
      <c r="J22" s="3" t="s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  <c r="W22" s="58" t="s">
        <v>119</v>
      </c>
      <c r="AA22" s="1"/>
    </row>
    <row r="23" spans="1:33" ht="48" customHeight="1">
      <c r="A23" s="134" t="s">
        <v>0</v>
      </c>
      <c r="B23" s="135"/>
      <c r="C23" s="135"/>
      <c r="D23" s="135"/>
      <c r="E23" s="136"/>
      <c r="F23" s="4"/>
      <c r="G23" s="210" t="str">
        <f>IF('④減免申請（年登録用）'!BD28=TRUE,'④減免申請（年登録用）'!H28&amp;"  "&amp;'④減免申請（年登録用）'!I29&amp;" の"&amp;VLOOKUP('④減免申請（年登録用）'!I29,'④減免申請（年登録用）'!BE29:BF33,2)&amp;"　に該当","")</f>
        <v/>
      </c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"/>
      <c r="W23" s="58" t="s">
        <v>123</v>
      </c>
      <c r="Z23" s="55"/>
      <c r="AA23" s="59"/>
    </row>
    <row r="24" spans="1:33" ht="34.5" customHeight="1">
      <c r="A24" s="134" t="s">
        <v>58</v>
      </c>
      <c r="B24" s="135"/>
      <c r="C24" s="135"/>
      <c r="D24" s="135"/>
      <c r="E24" s="136"/>
      <c r="F24" s="207"/>
      <c r="G24" s="198"/>
      <c r="H24" s="198"/>
      <c r="I24" s="3" t="s">
        <v>49</v>
      </c>
      <c r="J24" s="27"/>
      <c r="K24" s="19"/>
      <c r="L24" s="27"/>
      <c r="M24" s="208"/>
      <c r="N24" s="208"/>
      <c r="O24" s="25"/>
      <c r="P24" s="26"/>
      <c r="Q24" s="25"/>
      <c r="R24" s="25"/>
      <c r="S24" s="209"/>
      <c r="T24" s="209"/>
      <c r="U24" s="25"/>
      <c r="V24" s="24"/>
      <c r="W24" s="58" t="s">
        <v>118</v>
      </c>
    </row>
  </sheetData>
  <sheetProtection algorithmName="SHA-512" hashValue="GgUAAl5NHo6J3+zqcGp3AiARSpefvFPqbpGcqy6TOV2x/AUN5IbPwh3KXbPwTuEVPytY5gvhErEP56vGMQcYWA==" saltValue="ZxDXarUuRweTY14ukeG5YA==" spinCount="100000" sheet="1" objects="1" scenarios="1"/>
  <mergeCells count="34">
    <mergeCell ref="A19:E19"/>
    <mergeCell ref="G19:U19"/>
    <mergeCell ref="A20:E20"/>
    <mergeCell ref="G20:U20"/>
    <mergeCell ref="F24:H24"/>
    <mergeCell ref="A21:E21"/>
    <mergeCell ref="G21:U21"/>
    <mergeCell ref="A22:E22"/>
    <mergeCell ref="G22:I22"/>
    <mergeCell ref="A23:E23"/>
    <mergeCell ref="A24:E24"/>
    <mergeCell ref="M24:N24"/>
    <mergeCell ref="S24:T24"/>
    <mergeCell ref="G23:U23"/>
    <mergeCell ref="A16:E16"/>
    <mergeCell ref="F16:J16"/>
    <mergeCell ref="K16:V16"/>
    <mergeCell ref="A17:E18"/>
    <mergeCell ref="G17:K17"/>
    <mergeCell ref="N17:N18"/>
    <mergeCell ref="O17:S17"/>
    <mergeCell ref="G18:I18"/>
    <mergeCell ref="O18:Q18"/>
    <mergeCell ref="A14:E14"/>
    <mergeCell ref="F14:J14"/>
    <mergeCell ref="K14:V14"/>
    <mergeCell ref="A15:E15"/>
    <mergeCell ref="F15:J15"/>
    <mergeCell ref="K15:V15"/>
    <mergeCell ref="A5:H5"/>
    <mergeCell ref="R4:V4"/>
    <mergeCell ref="A6:K6"/>
    <mergeCell ref="A13:E13"/>
    <mergeCell ref="G13:H13"/>
  </mergeCells>
  <phoneticPr fontId="3"/>
  <conditionalFormatting sqref="U3">
    <cfRule type="expression" dxfId="1" priority="1">
      <formula>$U$3&gt;0</formula>
    </cfRule>
  </conditionalFormatting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18A2-CEF6-4E13-97C3-2C5868746F31}">
  <sheetPr>
    <tabColor rgb="FF7030A0"/>
  </sheetPr>
  <dimension ref="A1:AG24"/>
  <sheetViews>
    <sheetView view="pageBreakPreview" zoomScaleNormal="100" zoomScaleSheetLayoutView="100" workbookViewId="0">
      <selection activeCell="K13" sqref="K13"/>
    </sheetView>
  </sheetViews>
  <sheetFormatPr defaultColWidth="3.625" defaultRowHeight="30" customHeight="1"/>
  <cols>
    <col min="1" max="23" width="3.5" style="1" customWidth="1"/>
    <col min="24" max="24" width="3.625" style="1"/>
    <col min="25" max="25" width="3.625" style="64"/>
    <col min="26" max="27" width="6.5" style="65" customWidth="1"/>
    <col min="28" max="29" width="6.5" style="64" customWidth="1"/>
    <col min="30" max="30" width="5.5" style="64" bestFit="1" customWidth="1"/>
    <col min="31" max="31" width="15.125" style="64" bestFit="1" customWidth="1"/>
    <col min="32" max="32" width="5.5" style="64" bestFit="1" customWidth="1"/>
    <col min="33" max="33" width="7.5" style="64" bestFit="1" customWidth="1"/>
    <col min="34" max="16384" width="3.625" style="1"/>
  </cols>
  <sheetData>
    <row r="1" spans="1:33" ht="30" customHeight="1">
      <c r="A1" s="1" t="s">
        <v>67</v>
      </c>
    </row>
    <row r="2" spans="1:33" ht="30" customHeight="1">
      <c r="A2" s="17" t="s">
        <v>66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224</v>
      </c>
    </row>
    <row r="3" spans="1:33" ht="23.25" customHeight="1">
      <c r="R3" s="15" t="str">
        <f>【地区選択】!C1&amp;"発第"</f>
        <v>0発第</v>
      </c>
      <c r="S3" s="15"/>
      <c r="T3" s="15"/>
      <c r="U3" s="62"/>
      <c r="V3" s="60" t="s">
        <v>121</v>
      </c>
      <c r="W3" s="61" t="s">
        <v>122</v>
      </c>
    </row>
    <row r="4" spans="1:33" ht="23.25" customHeight="1">
      <c r="R4" s="155" t="s">
        <v>137</v>
      </c>
      <c r="S4" s="155"/>
      <c r="T4" s="155"/>
      <c r="U4" s="155"/>
      <c r="V4" s="155"/>
      <c r="W4" s="57" t="s">
        <v>117</v>
      </c>
    </row>
    <row r="5" spans="1:33" ht="30" customHeight="1">
      <c r="A5" s="206" t="str">
        <f>IF('①使用承認申請（登録後）'!N8=0,"",'①使用承認申請（登録後）'!N8)</f>
        <v>白鷹町大字</v>
      </c>
      <c r="B5" s="206"/>
      <c r="C5" s="206"/>
      <c r="D5" s="206"/>
      <c r="E5" s="206"/>
      <c r="F5" s="206"/>
      <c r="G5" s="206"/>
      <c r="H5" s="206"/>
      <c r="W5" s="58" t="s">
        <v>119</v>
      </c>
    </row>
    <row r="6" spans="1:33" ht="30" customHeight="1">
      <c r="A6" s="206" t="str">
        <f>IF('①使用承認申請（登録後）'!N9=0,"",'①使用承認申請（登録後）'!N9)</f>
        <v/>
      </c>
      <c r="B6" s="206"/>
      <c r="C6" s="206"/>
      <c r="D6" s="206"/>
      <c r="E6" s="206"/>
      <c r="F6" s="206"/>
      <c r="G6" s="206"/>
      <c r="H6" s="206"/>
      <c r="I6" s="206"/>
      <c r="J6" s="206"/>
      <c r="L6" s="1" t="s">
        <v>65</v>
      </c>
      <c r="W6" s="58" t="s">
        <v>119</v>
      </c>
    </row>
    <row r="7" spans="1:33" ht="14.25"/>
    <row r="8" spans="1:33" ht="30" customHeight="1">
      <c r="L8" s="13"/>
      <c r="M8" s="1" t="s">
        <v>27</v>
      </c>
    </row>
    <row r="9" spans="1:33" ht="30" customHeight="1">
      <c r="Q9" s="14" t="s">
        <v>26</v>
      </c>
      <c r="V9" s="1" t="s">
        <v>31</v>
      </c>
    </row>
    <row r="10" spans="1:33" ht="14.25"/>
    <row r="11" spans="1:33" ht="30" customHeight="1">
      <c r="A11" s="1" t="s">
        <v>64</v>
      </c>
    </row>
    <row r="12" spans="1:33" ht="14.25"/>
    <row r="13" spans="1:33" ht="34.5" customHeight="1">
      <c r="A13" s="134" t="s">
        <v>20</v>
      </c>
      <c r="B13" s="135"/>
      <c r="C13" s="135"/>
      <c r="D13" s="135"/>
      <c r="E13" s="136"/>
      <c r="F13" s="4"/>
      <c r="G13" s="158">
        <f>'①使用承認申請（登録後）'!G13</f>
        <v>0</v>
      </c>
      <c r="H13" s="158"/>
      <c r="I13" s="3" t="s">
        <v>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58" t="s">
        <v>119</v>
      </c>
    </row>
    <row r="14" spans="1:33" ht="34.5" customHeight="1">
      <c r="A14" s="140"/>
      <c r="B14" s="141"/>
      <c r="C14" s="141"/>
      <c r="D14" s="141"/>
      <c r="E14" s="154"/>
      <c r="F14" s="134" t="s">
        <v>18</v>
      </c>
      <c r="G14" s="135"/>
      <c r="H14" s="135"/>
      <c r="I14" s="135"/>
      <c r="J14" s="136"/>
      <c r="K14" s="150" t="str">
        <f>IF(A5=0,"",A5)</f>
        <v>白鷹町大字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2"/>
      <c r="W14" s="58" t="s">
        <v>119</v>
      </c>
    </row>
    <row r="15" spans="1:33" ht="34.5" customHeight="1" thickBot="1">
      <c r="A15" s="147" t="s">
        <v>17</v>
      </c>
      <c r="B15" s="148"/>
      <c r="C15" s="148"/>
      <c r="D15" s="148"/>
      <c r="E15" s="149"/>
      <c r="F15" s="134" t="s">
        <v>16</v>
      </c>
      <c r="G15" s="135"/>
      <c r="H15" s="135"/>
      <c r="I15" s="135"/>
      <c r="J15" s="136"/>
      <c r="K15" s="150" t="str">
        <f>IF('①使用承認申請（登録後）'!K15=0,"",'①使用承認申請（登録後）'!K15)</f>
        <v/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2"/>
      <c r="W15" s="58" t="s">
        <v>119</v>
      </c>
    </row>
    <row r="16" spans="1:33" ht="34.5" customHeight="1">
      <c r="A16" s="142"/>
      <c r="B16" s="143"/>
      <c r="C16" s="143"/>
      <c r="D16" s="143"/>
      <c r="E16" s="153"/>
      <c r="F16" s="140" t="s">
        <v>15</v>
      </c>
      <c r="G16" s="141"/>
      <c r="H16" s="141"/>
      <c r="I16" s="141"/>
      <c r="J16" s="154"/>
      <c r="K16" s="150" t="str">
        <f>IF('①使用承認申請（登録後）'!K16=0,"",'①使用承認申請（登録後）'!K16)</f>
        <v/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8" t="s">
        <v>119</v>
      </c>
      <c r="Y16" s="213" t="s">
        <v>225</v>
      </c>
      <c r="Z16" s="214"/>
      <c r="AA16" s="214"/>
      <c r="AB16" s="214"/>
      <c r="AC16" s="214"/>
      <c r="AD16" s="214"/>
      <c r="AE16" s="214"/>
      <c r="AF16" s="214"/>
      <c r="AG16" s="215"/>
    </row>
    <row r="17" spans="1:33" ht="34.5" customHeight="1">
      <c r="A17" s="140" t="s">
        <v>14</v>
      </c>
      <c r="B17" s="141"/>
      <c r="C17" s="141"/>
      <c r="D17" s="141"/>
      <c r="E17" s="141"/>
      <c r="F17" s="11"/>
      <c r="G17" s="144" t="str">
        <f>'①使用承認申請（登録後）'!G17</f>
        <v>年月日</v>
      </c>
      <c r="H17" s="144"/>
      <c r="I17" s="144"/>
      <c r="J17" s="144"/>
      <c r="K17" s="144"/>
      <c r="L17" s="10" t="str">
        <f>'①使用承認申請（年登録用）'!L17</f>
        <v>（　　）</v>
      </c>
      <c r="M17" s="10"/>
      <c r="N17" s="145" t="s">
        <v>13</v>
      </c>
      <c r="O17" s="144" t="str">
        <f>'①使用承認申請（登録後）'!O17</f>
        <v>年月日</v>
      </c>
      <c r="P17" s="144"/>
      <c r="Q17" s="144"/>
      <c r="R17" s="144"/>
      <c r="S17" s="144"/>
      <c r="T17" s="10" t="str">
        <f>'①使用承認申請（年登録用）'!T17</f>
        <v>（　　）</v>
      </c>
      <c r="U17" s="10"/>
      <c r="V17" s="9"/>
      <c r="W17" s="58" t="s">
        <v>119</v>
      </c>
      <c r="Y17" s="107"/>
      <c r="Z17" s="108" t="s">
        <v>63</v>
      </c>
      <c r="AA17" s="108"/>
      <c r="AB17" s="161" t="s">
        <v>62</v>
      </c>
      <c r="AC17" s="161"/>
      <c r="AD17" s="161"/>
      <c r="AE17" s="109" t="b">
        <v>0</v>
      </c>
      <c r="AG17" s="110"/>
    </row>
    <row r="18" spans="1:33" ht="34.5" customHeight="1">
      <c r="A18" s="142"/>
      <c r="B18" s="143"/>
      <c r="C18" s="143"/>
      <c r="D18" s="143"/>
      <c r="E18" s="143"/>
      <c r="F18" s="7"/>
      <c r="G18" s="146" t="str">
        <f>'①使用承認申請（登録後）'!G18</f>
        <v>午前・午後</v>
      </c>
      <c r="H18" s="146"/>
      <c r="I18" s="146"/>
      <c r="J18" s="8" t="str">
        <f>IF('①使用承認申請（登録後）'!J18=0,"",'①使用承認申請（登録後）'!J18)</f>
        <v/>
      </c>
      <c r="K18" s="8" t="s">
        <v>12</v>
      </c>
      <c r="L18" s="8" t="str">
        <f>IF('①使用承認申請（登録後）'!L18=0,"",'①使用承認申請（登録後）'!L18)</f>
        <v/>
      </c>
      <c r="M18" s="8" t="s">
        <v>11</v>
      </c>
      <c r="N18" s="146"/>
      <c r="O18" s="146" t="str">
        <f>'①使用承認申請（登録後）'!O18</f>
        <v>午前・午後</v>
      </c>
      <c r="P18" s="146"/>
      <c r="Q18" s="146"/>
      <c r="R18" s="8" t="str">
        <f>IF('①使用承認申請（登録後）'!R18=0,"",'①使用承認申請（登録後）'!R18)</f>
        <v/>
      </c>
      <c r="S18" s="8" t="s">
        <v>12</v>
      </c>
      <c r="T18" s="8" t="str">
        <f>IF('①使用承認申請（登録後）'!T18=0,"",'①使用承認申請（登録後）'!T18)</f>
        <v/>
      </c>
      <c r="U18" s="8" t="s">
        <v>11</v>
      </c>
      <c r="V18" s="6"/>
      <c r="W18" s="58" t="s">
        <v>119</v>
      </c>
      <c r="Y18" s="107"/>
      <c r="Z18" s="108" t="s">
        <v>61</v>
      </c>
      <c r="AA18" s="108"/>
      <c r="AE18" s="109" t="b">
        <v>0</v>
      </c>
      <c r="AG18" s="110"/>
    </row>
    <row r="19" spans="1:33" ht="34.5" customHeight="1">
      <c r="A19" s="134" t="s">
        <v>7</v>
      </c>
      <c r="B19" s="135"/>
      <c r="C19" s="135"/>
      <c r="D19" s="135"/>
      <c r="E19" s="136"/>
      <c r="F19" s="7"/>
      <c r="G19" s="138">
        <f>'①使用承認申請（登録後）'!G19</f>
        <v>0</v>
      </c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6"/>
      <c r="W19" s="58" t="s">
        <v>119</v>
      </c>
      <c r="Y19" s="107"/>
      <c r="Z19" s="81" t="s">
        <v>60</v>
      </c>
      <c r="AA19" s="82" t="s">
        <v>59</v>
      </c>
      <c r="AB19" s="1"/>
      <c r="AD19" s="111" t="s">
        <v>97</v>
      </c>
      <c r="AE19" s="49" t="s">
        <v>98</v>
      </c>
      <c r="AF19" s="49" t="s">
        <v>99</v>
      </c>
      <c r="AG19" s="112"/>
    </row>
    <row r="20" spans="1:33" ht="34.5" customHeight="1">
      <c r="A20" s="134" t="s">
        <v>5</v>
      </c>
      <c r="B20" s="135"/>
      <c r="C20" s="135"/>
      <c r="D20" s="135"/>
      <c r="E20" s="136"/>
      <c r="F20" s="4"/>
      <c r="G20" s="138" t="str">
        <f>IF('①使用承認申請（登録後）'!G20="","",'①使用承認申請（登録後）'!G20)</f>
        <v>01ホール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2"/>
      <c r="W20" s="58" t="s">
        <v>119</v>
      </c>
      <c r="Y20" s="107"/>
      <c r="Z20" s="113" t="e">
        <f>IF(G20="","",IF('④減免申請（年登録用）'!BD28=FALSE,VLOOKUP(G20,【地区選択】!$B$3:$D$15,2),IF('④減免申請（年登録用）'!BD28=TRUE,IF('④減免申請（年登録用）'!I29="(5) ※1",ROUNDUP(VLOOKUP(G20,【地区選択】!$B$3:$D$15,2)/2,-1),0))))</f>
        <v>#N/A</v>
      </c>
      <c r="AA20" s="113">
        <f>IF(G20="","",IF('④減免申請（年登録用）'!I29="(5) ※2",0,IF('④減免申請（年登録用）'!I29=-1,0,IF(G20="","",IF(AE18=TRUE,VLOOKUP(G20,【地区選択】!$B$3:$D$15,3),IF(AE17=TRUE,VLOOKUP(G20,【地区選択】!$B$3:$D$15,3),0))))))</f>
        <v>0</v>
      </c>
      <c r="AB20" s="1">
        <f>IF(AG20=TRUE,AF20,0)+IF(AG21=TRUE,AF21,0)+IF(AG22=TRUE,AF22,0)+IF(AG23=TRUE,AF23,0)</f>
        <v>0</v>
      </c>
      <c r="AD20" s="66">
        <v>1</v>
      </c>
      <c r="AE20" s="40" t="s">
        <v>100</v>
      </c>
      <c r="AF20" s="40">
        <v>1</v>
      </c>
      <c r="AG20" s="114" t="b">
        <v>0</v>
      </c>
    </row>
    <row r="21" spans="1:33" ht="34.5" customHeight="1">
      <c r="A21" s="134" t="s">
        <v>3</v>
      </c>
      <c r="B21" s="135"/>
      <c r="C21" s="135"/>
      <c r="D21" s="135"/>
      <c r="E21" s="136"/>
      <c r="F21" s="4"/>
      <c r="G21" s="138">
        <f>'①使用承認申請（登録後）'!G21</f>
        <v>0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2"/>
      <c r="W21" s="58" t="s">
        <v>119</v>
      </c>
      <c r="Y21" s="107"/>
      <c r="Z21" s="108"/>
      <c r="AA21" s="108"/>
      <c r="AD21" s="66">
        <v>2</v>
      </c>
      <c r="AE21" s="40" t="s">
        <v>103</v>
      </c>
      <c r="AF21" s="40">
        <v>1</v>
      </c>
      <c r="AG21" s="114" t="b">
        <v>0</v>
      </c>
    </row>
    <row r="22" spans="1:33" ht="34.5" customHeight="1">
      <c r="A22" s="134" t="s">
        <v>2</v>
      </c>
      <c r="B22" s="135"/>
      <c r="C22" s="135"/>
      <c r="D22" s="135"/>
      <c r="E22" s="136"/>
      <c r="F22" s="4"/>
      <c r="G22" s="137">
        <f>'①使用承認申請（登録後）'!G22</f>
        <v>0</v>
      </c>
      <c r="H22" s="137"/>
      <c r="I22" s="137"/>
      <c r="J22" s="3" t="s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  <c r="W22" s="58" t="s">
        <v>119</v>
      </c>
      <c r="Y22" s="107"/>
      <c r="Z22" s="108"/>
      <c r="AA22" s="108"/>
      <c r="AD22" s="66">
        <v>3</v>
      </c>
      <c r="AE22" s="40" t="s">
        <v>105</v>
      </c>
      <c r="AF22" s="40">
        <v>1</v>
      </c>
      <c r="AG22" s="114" t="b">
        <v>0</v>
      </c>
    </row>
    <row r="23" spans="1:33" ht="34.5" customHeight="1">
      <c r="A23" s="134" t="s">
        <v>0</v>
      </c>
      <c r="B23" s="135"/>
      <c r="C23" s="135"/>
      <c r="D23" s="135"/>
      <c r="E23" s="136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9"/>
      <c r="Y23" s="107"/>
      <c r="Z23" s="108"/>
      <c r="AA23" s="108"/>
      <c r="AD23" s="66">
        <v>4</v>
      </c>
      <c r="AE23" s="40" t="s">
        <v>226</v>
      </c>
      <c r="AF23" s="40">
        <v>1</v>
      </c>
      <c r="AG23" s="110" t="b">
        <v>0</v>
      </c>
    </row>
    <row r="24" spans="1:33" ht="34.5" customHeight="1" thickBot="1">
      <c r="A24" s="134" t="s">
        <v>58</v>
      </c>
      <c r="B24" s="135"/>
      <c r="C24" s="135"/>
      <c r="D24" s="135"/>
      <c r="E24" s="136"/>
      <c r="F24" s="207" t="str">
        <f>IF(G20="","",IF(AB20=0,"",(Z20+AA20)*AB20))</f>
        <v/>
      </c>
      <c r="G24" s="198"/>
      <c r="H24" s="198"/>
      <c r="I24" s="3" t="s">
        <v>49</v>
      </c>
      <c r="J24" s="53" t="str">
        <f>IF(G20="","",IF(F24=0,"",IF(AB20=0,"","（利用料金")))</f>
        <v/>
      </c>
      <c r="K24" s="3"/>
      <c r="L24" s="53"/>
      <c r="M24" s="211" t="str">
        <f>IF(G20="","",IF(F24=0,"",IF(AB20=0,"",Z20*AB20)))</f>
        <v/>
      </c>
      <c r="N24" s="211"/>
      <c r="O24" s="53" t="str">
        <f>IF(G20="","",IF(F24=0,"",IF(AB20=0,"","円")))</f>
        <v/>
      </c>
      <c r="P24" s="54" t="str">
        <f>IF(G20="","",IF(F24=0,"",IF(AB20=0,"",IF(AA20=0,")",IF(Z20="",")","，冷暖房料")))))</f>
        <v/>
      </c>
      <c r="Q24" s="3"/>
      <c r="R24" s="53"/>
      <c r="S24" s="212" t="str">
        <f>IF(G20="","",IF(AA20=0,"",IF(AB20=0,"",AA20*AB20)))</f>
        <v/>
      </c>
      <c r="T24" s="212"/>
      <c r="U24" s="53" t="str">
        <f>IF(G20="","",IF(AB20=0,"",IF(AA20=0,"","円）")))</f>
        <v/>
      </c>
      <c r="V24" s="24"/>
      <c r="W24" s="58" t="s">
        <v>119</v>
      </c>
      <c r="Y24" s="115"/>
      <c r="Z24" s="116"/>
      <c r="AA24" s="116"/>
      <c r="AB24" s="117"/>
      <c r="AC24" s="117"/>
      <c r="AD24" s="117"/>
      <c r="AE24" s="117"/>
      <c r="AF24" s="117"/>
      <c r="AG24" s="118"/>
    </row>
  </sheetData>
  <sheetProtection algorithmName="SHA-512" hashValue="h7e2n6ZHf/3meEvdlTvFY5YRNbcn1TDVw+FitIH3tHLv39fMLoUO9l0Sx26VUPGzotdj5ly5Dfomyjzx/eJYig==" saltValue="sWh63pr8ew4Wsek6JZnutA==" spinCount="100000" sheet="1" objects="1" scenarios="1"/>
  <mergeCells count="35">
    <mergeCell ref="Y16:AG16"/>
    <mergeCell ref="A5:H5"/>
    <mergeCell ref="R4:V4"/>
    <mergeCell ref="A13:E13"/>
    <mergeCell ref="G13:H13"/>
    <mergeCell ref="A6:J6"/>
    <mergeCell ref="A14:E14"/>
    <mergeCell ref="F14:J14"/>
    <mergeCell ref="K14:V14"/>
    <mergeCell ref="A15:E15"/>
    <mergeCell ref="F15:J15"/>
    <mergeCell ref="K15:V15"/>
    <mergeCell ref="A16:E16"/>
    <mergeCell ref="F16:J16"/>
    <mergeCell ref="K16:V16"/>
    <mergeCell ref="A24:E24"/>
    <mergeCell ref="F24:H24"/>
    <mergeCell ref="M24:N24"/>
    <mergeCell ref="S24:T24"/>
    <mergeCell ref="A20:E20"/>
    <mergeCell ref="G20:U20"/>
    <mergeCell ref="A21:E21"/>
    <mergeCell ref="G21:U21"/>
    <mergeCell ref="A22:E22"/>
    <mergeCell ref="G22:I22"/>
    <mergeCell ref="A23:E23"/>
    <mergeCell ref="AB17:AD17"/>
    <mergeCell ref="G18:I18"/>
    <mergeCell ref="O18:Q18"/>
    <mergeCell ref="A19:E19"/>
    <mergeCell ref="G19:U19"/>
    <mergeCell ref="A17:E18"/>
    <mergeCell ref="G17:K17"/>
    <mergeCell ref="N17:N18"/>
    <mergeCell ref="O17:S17"/>
  </mergeCells>
  <phoneticPr fontId="3"/>
  <conditionalFormatting sqref="U3">
    <cfRule type="expression" dxfId="0" priority="1">
      <formula>$U$3&gt;0</formula>
    </cfRule>
  </conditionalFormatting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24</xdr:col>
                    <xdr:colOff>57150</xdr:colOff>
                    <xdr:row>16</xdr:row>
                    <xdr:rowOff>123825</xdr:rowOff>
                  </from>
                  <to>
                    <xdr:col>25</xdr:col>
                    <xdr:colOff>400050</xdr:colOff>
                    <xdr:row>16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24</xdr:col>
                    <xdr:colOff>57150</xdr:colOff>
                    <xdr:row>17</xdr:row>
                    <xdr:rowOff>123825</xdr:rowOff>
                  </from>
                  <to>
                    <xdr:col>25</xdr:col>
                    <xdr:colOff>400050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28</xdr:col>
                    <xdr:colOff>323850</xdr:colOff>
                    <xdr:row>19</xdr:row>
                    <xdr:rowOff>190500</xdr:rowOff>
                  </from>
                  <to>
                    <xdr:col>29</xdr:col>
                    <xdr:colOff>152400</xdr:colOff>
                    <xdr:row>19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28</xdr:col>
                    <xdr:colOff>323850</xdr:colOff>
                    <xdr:row>20</xdr:row>
                    <xdr:rowOff>190500</xdr:rowOff>
                  </from>
                  <to>
                    <xdr:col>29</xdr:col>
                    <xdr:colOff>142875</xdr:colOff>
                    <xdr:row>20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28</xdr:col>
                    <xdr:colOff>323850</xdr:colOff>
                    <xdr:row>21</xdr:row>
                    <xdr:rowOff>190500</xdr:rowOff>
                  </from>
                  <to>
                    <xdr:col>29</xdr:col>
                    <xdr:colOff>171450</xdr:colOff>
                    <xdr:row>21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28</xdr:col>
                    <xdr:colOff>323850</xdr:colOff>
                    <xdr:row>22</xdr:row>
                    <xdr:rowOff>190500</xdr:rowOff>
                  </from>
                  <to>
                    <xdr:col>29</xdr:col>
                    <xdr:colOff>171450</xdr:colOff>
                    <xdr:row>22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89CD-A581-4F96-B61C-66FCDD183C54}">
  <sheetPr>
    <tabColor rgb="FFFF0000"/>
  </sheetPr>
  <dimension ref="A1:AS23"/>
  <sheetViews>
    <sheetView view="pageBreakPreview" zoomScale="70" zoomScaleNormal="100" zoomScaleSheetLayoutView="70" workbookViewId="0">
      <selection activeCell="P22" sqref="P22"/>
    </sheetView>
  </sheetViews>
  <sheetFormatPr defaultColWidth="3.625" defaultRowHeight="30" customHeight="1"/>
  <cols>
    <col min="1" max="23" width="3.5" style="1" customWidth="1"/>
    <col min="24" max="16384" width="3.625" style="1"/>
  </cols>
  <sheetData>
    <row r="1" spans="1:32" ht="30" customHeight="1">
      <c r="A1" s="1" t="s">
        <v>30</v>
      </c>
      <c r="AD1">
        <v>1</v>
      </c>
      <c r="AE1" s="31" t="s">
        <v>75</v>
      </c>
      <c r="AF1">
        <v>1</v>
      </c>
    </row>
    <row r="2" spans="1:32" ht="30" customHeight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AD2">
        <v>2</v>
      </c>
      <c r="AE2" s="31" t="s">
        <v>77</v>
      </c>
      <c r="AF2">
        <v>2</v>
      </c>
    </row>
    <row r="3" spans="1:32" ht="30" customHeight="1">
      <c r="R3" s="159" t="s">
        <v>28</v>
      </c>
      <c r="S3" s="159"/>
      <c r="T3" s="159"/>
      <c r="U3" s="159"/>
      <c r="V3" s="159"/>
      <c r="W3" s="57" t="s">
        <v>209</v>
      </c>
      <c r="AD3">
        <v>3</v>
      </c>
      <c r="AE3" s="31" t="s">
        <v>78</v>
      </c>
      <c r="AF3">
        <v>3</v>
      </c>
    </row>
    <row r="4" spans="1:32" ht="30" customHeight="1">
      <c r="AD4">
        <v>4</v>
      </c>
      <c r="AE4" s="31" t="s">
        <v>79</v>
      </c>
      <c r="AF4">
        <v>4</v>
      </c>
    </row>
    <row r="5" spans="1:32" ht="30" customHeight="1">
      <c r="A5" s="1" t="s">
        <v>27</v>
      </c>
      <c r="AD5">
        <v>5</v>
      </c>
      <c r="AE5" s="31" t="s">
        <v>80</v>
      </c>
      <c r="AF5">
        <v>5</v>
      </c>
    </row>
    <row r="6" spans="1:32" ht="30" customHeight="1">
      <c r="D6" s="14" t="s">
        <v>26</v>
      </c>
      <c r="J6" s="1" t="s">
        <v>25</v>
      </c>
      <c r="AD6">
        <v>6</v>
      </c>
      <c r="AE6" s="31" t="s">
        <v>81</v>
      </c>
      <c r="AF6">
        <v>6</v>
      </c>
    </row>
    <row r="7" spans="1:32" ht="14.25"/>
    <row r="8" spans="1:32" ht="30" customHeight="1">
      <c r="J8" s="1" t="s">
        <v>24</v>
      </c>
      <c r="L8" s="13" t="s">
        <v>23</v>
      </c>
      <c r="N8" s="160" t="s">
        <v>183</v>
      </c>
      <c r="O8" s="160"/>
      <c r="P8" s="160"/>
      <c r="Q8" s="160"/>
      <c r="R8" s="160"/>
      <c r="S8" s="160"/>
      <c r="T8" s="160"/>
      <c r="U8" s="160"/>
      <c r="V8" s="160"/>
      <c r="W8" s="57" t="s">
        <v>210</v>
      </c>
    </row>
    <row r="9" spans="1:32" ht="30" customHeight="1">
      <c r="J9" s="1" t="s">
        <v>22</v>
      </c>
      <c r="N9" s="161"/>
      <c r="O9" s="160"/>
      <c r="P9" s="160"/>
      <c r="Q9" s="160"/>
      <c r="R9" s="160"/>
      <c r="S9" s="160"/>
      <c r="T9" s="160"/>
      <c r="U9" s="160"/>
      <c r="V9" s="160"/>
      <c r="W9" s="57" t="s">
        <v>211</v>
      </c>
    </row>
    <row r="10" spans="1:32" ht="14.25"/>
    <row r="11" spans="1:32" ht="30" customHeight="1">
      <c r="A11" s="1" t="s">
        <v>21</v>
      </c>
    </row>
    <row r="12" spans="1:32" ht="14.25"/>
    <row r="13" spans="1:32" ht="34.5" customHeight="1">
      <c r="A13" s="134" t="s">
        <v>20</v>
      </c>
      <c r="B13" s="135"/>
      <c r="C13" s="135"/>
      <c r="D13" s="135"/>
      <c r="E13" s="136"/>
      <c r="F13" s="4"/>
      <c r="G13" s="162"/>
      <c r="H13" s="162"/>
      <c r="I13" s="3" t="s">
        <v>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61" t="s">
        <v>207</v>
      </c>
    </row>
    <row r="14" spans="1:32" ht="34.5" customHeight="1">
      <c r="A14" s="140"/>
      <c r="B14" s="141"/>
      <c r="C14" s="141"/>
      <c r="D14" s="141"/>
      <c r="E14" s="154"/>
      <c r="F14" s="134" t="s">
        <v>18</v>
      </c>
      <c r="G14" s="135"/>
      <c r="H14" s="135"/>
      <c r="I14" s="135"/>
      <c r="J14" s="136"/>
      <c r="K14" s="150" t="str">
        <f>IF(N8=0,"",N8)</f>
        <v>白鷹町大字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2"/>
      <c r="W14" s="58" t="s">
        <v>119</v>
      </c>
    </row>
    <row r="15" spans="1:32" ht="34.5" customHeight="1">
      <c r="A15" s="147" t="s">
        <v>17</v>
      </c>
      <c r="B15" s="148"/>
      <c r="C15" s="148"/>
      <c r="D15" s="148"/>
      <c r="E15" s="149"/>
      <c r="F15" s="134" t="s">
        <v>16</v>
      </c>
      <c r="G15" s="135"/>
      <c r="H15" s="135"/>
      <c r="I15" s="135"/>
      <c r="J15" s="136"/>
      <c r="K15" s="150" t="str">
        <f>IF(N9=0,"",N9)</f>
        <v/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2"/>
      <c r="W15" s="58" t="s">
        <v>119</v>
      </c>
    </row>
    <row r="16" spans="1:32" ht="34.5" customHeight="1">
      <c r="A16" s="142"/>
      <c r="B16" s="143"/>
      <c r="C16" s="143"/>
      <c r="D16" s="143"/>
      <c r="E16" s="153"/>
      <c r="F16" s="140" t="s">
        <v>15</v>
      </c>
      <c r="G16" s="141"/>
      <c r="H16" s="141"/>
      <c r="I16" s="141"/>
      <c r="J16" s="154"/>
      <c r="K16" s="163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5"/>
      <c r="W16" s="57" t="s">
        <v>208</v>
      </c>
    </row>
    <row r="17" spans="1:45" ht="34.5" customHeight="1">
      <c r="A17" s="140" t="s">
        <v>14</v>
      </c>
      <c r="B17" s="141"/>
      <c r="C17" s="141"/>
      <c r="D17" s="141"/>
      <c r="E17" s="141"/>
      <c r="F17" s="11"/>
      <c r="G17" s="166" t="s">
        <v>155</v>
      </c>
      <c r="H17" s="166"/>
      <c r="I17" s="166"/>
      <c r="J17" s="166"/>
      <c r="K17" s="166"/>
      <c r="L17" s="10" t="str">
        <f>IF(G17="年月日","（　　）",TEXT(G17,"（AAA）"))</f>
        <v>（　　）</v>
      </c>
      <c r="M17" s="10"/>
      <c r="N17" s="145" t="s">
        <v>13</v>
      </c>
      <c r="O17" s="166" t="s">
        <v>155</v>
      </c>
      <c r="P17" s="166"/>
      <c r="Q17" s="166"/>
      <c r="R17" s="166"/>
      <c r="S17" s="166"/>
      <c r="T17" s="10" t="str">
        <f>IF(O17="年月日","（　　）",TEXT(O17,"（AAA）"))</f>
        <v>（　　）</v>
      </c>
      <c r="U17" s="10"/>
      <c r="V17" s="9"/>
      <c r="W17" s="57" t="s">
        <v>212</v>
      </c>
    </row>
    <row r="18" spans="1:45" ht="34.5" customHeight="1">
      <c r="A18" s="142"/>
      <c r="B18" s="143"/>
      <c r="C18" s="143"/>
      <c r="D18" s="143"/>
      <c r="E18" s="143"/>
      <c r="F18" s="7"/>
      <c r="G18" s="146" t="s">
        <v>8</v>
      </c>
      <c r="H18" s="146"/>
      <c r="I18" s="146"/>
      <c r="J18" s="8"/>
      <c r="K18" s="8" t="s">
        <v>12</v>
      </c>
      <c r="L18" s="8"/>
      <c r="M18" s="8" t="s">
        <v>11</v>
      </c>
      <c r="N18" s="146"/>
      <c r="O18" s="146" t="s">
        <v>8</v>
      </c>
      <c r="P18" s="146"/>
      <c r="Q18" s="146"/>
      <c r="R18" s="8"/>
      <c r="S18" s="8" t="s">
        <v>12</v>
      </c>
      <c r="T18" s="8"/>
      <c r="U18" s="8" t="s">
        <v>11</v>
      </c>
      <c r="V18" s="6"/>
      <c r="W18" s="58" t="s">
        <v>118</v>
      </c>
      <c r="AA18" s="1" t="s">
        <v>10</v>
      </c>
      <c r="AB18" s="1" t="s">
        <v>9</v>
      </c>
      <c r="AC18" s="1" t="s">
        <v>8</v>
      </c>
      <c r="AG18" s="1">
        <v>0</v>
      </c>
      <c r="AH18" s="1">
        <v>1</v>
      </c>
      <c r="AI18" s="1">
        <v>2</v>
      </c>
      <c r="AJ18" s="1">
        <v>3</v>
      </c>
      <c r="AK18" s="1">
        <v>4</v>
      </c>
      <c r="AL18" s="1">
        <v>5</v>
      </c>
      <c r="AM18" s="1">
        <v>6</v>
      </c>
      <c r="AN18" s="1">
        <v>7</v>
      </c>
      <c r="AO18" s="1">
        <v>8</v>
      </c>
      <c r="AP18" s="1">
        <v>9</v>
      </c>
      <c r="AQ18" s="1">
        <v>10</v>
      </c>
      <c r="AR18" s="1">
        <v>11</v>
      </c>
      <c r="AS18" s="1">
        <v>12</v>
      </c>
    </row>
    <row r="19" spans="1:45" ht="34.5" customHeight="1">
      <c r="A19" s="134" t="s">
        <v>7</v>
      </c>
      <c r="B19" s="135"/>
      <c r="C19" s="135"/>
      <c r="D19" s="135"/>
      <c r="E19" s="136"/>
      <c r="F19" s="7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6"/>
      <c r="W19" s="61" t="s">
        <v>213</v>
      </c>
      <c r="AG19" s="5" t="s">
        <v>6</v>
      </c>
      <c r="AH19" s="1">
        <v>15</v>
      </c>
      <c r="AI19" s="1">
        <v>30</v>
      </c>
      <c r="AJ19" s="1">
        <v>45</v>
      </c>
    </row>
    <row r="20" spans="1:45" ht="34.5" customHeight="1">
      <c r="A20" s="134" t="s">
        <v>5</v>
      </c>
      <c r="B20" s="135"/>
      <c r="C20" s="135"/>
      <c r="D20" s="135"/>
      <c r="E20" s="136"/>
      <c r="F20" s="4"/>
      <c r="G20" s="138" t="s">
        <v>4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2"/>
      <c r="W20" s="58" t="s">
        <v>120</v>
      </c>
    </row>
    <row r="21" spans="1:45" ht="34.5" customHeight="1">
      <c r="A21" s="134" t="s">
        <v>3</v>
      </c>
      <c r="B21" s="135"/>
      <c r="C21" s="135"/>
      <c r="D21" s="135"/>
      <c r="E21" s="136"/>
      <c r="F21" s="4"/>
      <c r="G21" s="169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2"/>
      <c r="W21" s="58" t="s">
        <v>118</v>
      </c>
    </row>
    <row r="22" spans="1:45" ht="34.5" customHeight="1">
      <c r="A22" s="134" t="s">
        <v>2</v>
      </c>
      <c r="B22" s="135"/>
      <c r="C22" s="135"/>
      <c r="D22" s="135"/>
      <c r="E22" s="136"/>
      <c r="F22" s="4"/>
      <c r="G22" s="167"/>
      <c r="H22" s="167"/>
      <c r="I22" s="167"/>
      <c r="J22" s="3" t="s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  <c r="W22" s="58" t="s">
        <v>118</v>
      </c>
    </row>
    <row r="23" spans="1:45" ht="34.5" customHeight="1">
      <c r="A23" s="134" t="s">
        <v>0</v>
      </c>
      <c r="B23" s="135"/>
      <c r="C23" s="135"/>
      <c r="D23" s="135"/>
      <c r="E23" s="136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9"/>
    </row>
  </sheetData>
  <sheetProtection algorithmName="SHA-512" hashValue="4S5GgwrnU+KnMdOGasPKti2dJB2XKtbvySHFoRxuxofF5l774OUZuyf5yMBwfRVvAbQK2uWVb6OUTzGUH1DbbA==" saltValue="Q8k6qIVeqMa9bYAM30VqeQ==" spinCount="100000" sheet="1" objects="1" scenarios="1"/>
  <mergeCells count="29">
    <mergeCell ref="A22:E22"/>
    <mergeCell ref="G22:I22"/>
    <mergeCell ref="A23:E23"/>
    <mergeCell ref="A19:E19"/>
    <mergeCell ref="G19:U19"/>
    <mergeCell ref="A20:E20"/>
    <mergeCell ref="G20:U20"/>
    <mergeCell ref="A21:E21"/>
    <mergeCell ref="G21:U21"/>
    <mergeCell ref="A17:E18"/>
    <mergeCell ref="G17:K17"/>
    <mergeCell ref="N17:N18"/>
    <mergeCell ref="O17:S17"/>
    <mergeCell ref="G18:I18"/>
    <mergeCell ref="O18:Q18"/>
    <mergeCell ref="A15:E15"/>
    <mergeCell ref="F15:J15"/>
    <mergeCell ref="K15:V15"/>
    <mergeCell ref="A16:E16"/>
    <mergeCell ref="F16:J16"/>
    <mergeCell ref="K16:V16"/>
    <mergeCell ref="A14:E14"/>
    <mergeCell ref="F14:J14"/>
    <mergeCell ref="K14:V14"/>
    <mergeCell ref="R3:V3"/>
    <mergeCell ref="N8:V8"/>
    <mergeCell ref="N9:V9"/>
    <mergeCell ref="A13:E13"/>
    <mergeCell ref="G13:H13"/>
  </mergeCells>
  <phoneticPr fontId="3"/>
  <dataValidations count="4">
    <dataValidation type="list" allowBlank="1" showInputMessage="1" showErrorMessage="1" sqref="G18 O18" xr:uid="{9FAAB846-2992-4331-BB33-0DECC7D0C3A5}">
      <formula1>$AA$18:$AC$18</formula1>
    </dataValidation>
    <dataValidation type="list" allowBlank="1" showInputMessage="1" showErrorMessage="1" sqref="J18 R18" xr:uid="{29D3E4BF-E2AA-4253-81EF-21E35B82EEB3}">
      <formula1>$AG$18:$AS$18</formula1>
    </dataValidation>
    <dataValidation type="list" allowBlank="1" showInputMessage="1" showErrorMessage="1" sqref="L18 T18" xr:uid="{462F9BA7-0EB4-49A7-8C66-F53924B17D2E}">
      <formula1>$AG$19:$AJ$19</formula1>
    </dataValidation>
    <dataValidation type="list" allowBlank="1" showInputMessage="1" showErrorMessage="1" sqref="G13:H13" xr:uid="{FBB58014-7BC4-44A5-B0D9-01E3E62DA71B}">
      <formula1>$AE$1:$AE$7</formula1>
    </dataValidation>
  </dataValidations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02B1-6698-4B3B-883D-ACCAA47571C2}">
  <sheetPr>
    <tabColor rgb="FFFF3399"/>
  </sheetPr>
  <dimension ref="A1:BQ35"/>
  <sheetViews>
    <sheetView view="pageBreakPreview" topLeftCell="A4" zoomScale="70" zoomScaleNormal="100" zoomScaleSheetLayoutView="70" workbookViewId="0">
      <selection activeCell="N8" sqref="N8:V8"/>
    </sheetView>
  </sheetViews>
  <sheetFormatPr defaultColWidth="3.625" defaultRowHeight="30" customHeight="1"/>
  <cols>
    <col min="1" max="23" width="3.5" style="1" customWidth="1"/>
    <col min="24" max="52" width="3.625" style="1"/>
    <col min="53" max="53" width="7.625" style="1" bestFit="1" customWidth="1"/>
    <col min="54" max="54" width="4.75" style="1" customWidth="1"/>
    <col min="55" max="55" width="10.5" style="1" bestFit="1" customWidth="1"/>
    <col min="56" max="56" width="7.5" style="1" bestFit="1" customWidth="1"/>
    <col min="57" max="57" width="3.5" style="1" bestFit="1" customWidth="1"/>
    <col min="58" max="60" width="3.75" style="1" bestFit="1" customWidth="1"/>
    <col min="61" max="66" width="2.75" style="1" bestFit="1" customWidth="1"/>
    <col min="67" max="68" width="3.75" style="1" bestFit="1" customWidth="1"/>
    <col min="69" max="69" width="3.5" style="1" bestFit="1" customWidth="1"/>
    <col min="70" max="16384" width="3.625" style="1"/>
  </cols>
  <sheetData>
    <row r="1" spans="1:54" ht="14.25">
      <c r="A1" s="1" t="s">
        <v>57</v>
      </c>
    </row>
    <row r="2" spans="1:54" ht="30" customHeight="1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206</v>
      </c>
    </row>
    <row r="3" spans="1:54" ht="30" customHeight="1">
      <c r="R3" s="155">
        <f>'記載例_①使用承認申請(年登録用)'!R3</f>
        <v>46113</v>
      </c>
      <c r="S3" s="155"/>
      <c r="T3" s="155"/>
      <c r="U3" s="155"/>
      <c r="V3" s="155"/>
      <c r="W3" s="58" t="s">
        <v>119</v>
      </c>
    </row>
    <row r="4" spans="1:54" ht="14.25">
      <c r="A4" s="1" t="s">
        <v>27</v>
      </c>
    </row>
    <row r="5" spans="1:54" ht="24" customHeight="1">
      <c r="D5" s="14" t="s">
        <v>26</v>
      </c>
      <c r="J5" s="1" t="s">
        <v>25</v>
      </c>
    </row>
    <row r="6" spans="1:54" ht="14.25"/>
    <row r="7" spans="1:54" ht="24" customHeight="1">
      <c r="J7" s="1" t="s">
        <v>24</v>
      </c>
      <c r="L7" s="13" t="s">
        <v>23</v>
      </c>
      <c r="N7" s="156" t="str">
        <f>'記載例_①使用承認申請(年登録用)'!N8</f>
        <v>白鷹町大字 荒砥甲****</v>
      </c>
      <c r="O7" s="156"/>
      <c r="P7" s="156"/>
      <c r="Q7" s="156"/>
      <c r="R7" s="156"/>
      <c r="S7" s="156"/>
      <c r="T7" s="156"/>
      <c r="U7" s="156"/>
      <c r="V7" s="156"/>
      <c r="W7" s="58" t="s">
        <v>119</v>
      </c>
    </row>
    <row r="8" spans="1:54" ht="24" customHeight="1">
      <c r="J8" s="1" t="s">
        <v>22</v>
      </c>
      <c r="N8" s="156" t="str">
        <f>'記載例_①使用承認申請(年登録用)'!N9</f>
        <v>白鷹○○会・代表 ****</v>
      </c>
      <c r="O8" s="156"/>
      <c r="P8" s="156"/>
      <c r="Q8" s="156"/>
      <c r="R8" s="156"/>
      <c r="S8" s="156"/>
      <c r="T8" s="156"/>
      <c r="U8" s="156"/>
      <c r="V8" s="156"/>
      <c r="W8" s="58" t="s">
        <v>119</v>
      </c>
    </row>
    <row r="9" spans="1:54" ht="14.25">
      <c r="N9" s="1" t="s">
        <v>55</v>
      </c>
    </row>
    <row r="10" spans="1:54" ht="14.25"/>
    <row r="11" spans="1:54" ht="24" customHeight="1">
      <c r="A11" s="1" t="s">
        <v>54</v>
      </c>
    </row>
    <row r="12" spans="1:54" ht="30" customHeight="1">
      <c r="A12" s="134" t="s">
        <v>53</v>
      </c>
      <c r="B12" s="135"/>
      <c r="C12" s="135"/>
      <c r="D12" s="135"/>
      <c r="E12" s="136"/>
      <c r="F12" s="150" t="s">
        <v>157</v>
      </c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2"/>
      <c r="W12" s="61" t="s">
        <v>214</v>
      </c>
      <c r="BA12" s="20"/>
      <c r="BB12" s="20"/>
    </row>
    <row r="13" spans="1:54" ht="30" customHeight="1">
      <c r="A13" s="134" t="s">
        <v>52</v>
      </c>
      <c r="B13" s="135"/>
      <c r="C13" s="135"/>
      <c r="D13" s="135"/>
      <c r="E13" s="136"/>
      <c r="F13" s="12" t="s">
        <v>51</v>
      </c>
      <c r="G13" s="22"/>
      <c r="H13" s="183" t="s">
        <v>50</v>
      </c>
      <c r="I13" s="183"/>
      <c r="J13" s="183"/>
      <c r="K13" s="183"/>
      <c r="L13" s="3" t="s">
        <v>49</v>
      </c>
      <c r="M13" s="3"/>
      <c r="N13" s="3"/>
      <c r="O13" s="21"/>
      <c r="P13" s="21"/>
      <c r="Q13" s="21"/>
      <c r="R13" s="21"/>
      <c r="S13" s="21"/>
      <c r="T13" s="3"/>
      <c r="U13" s="3"/>
      <c r="V13" s="2"/>
      <c r="W13" s="58" t="s">
        <v>120</v>
      </c>
      <c r="BA13" s="20"/>
      <c r="BB13" s="20"/>
    </row>
    <row r="14" spans="1:54" ht="14.25">
      <c r="G14" s="16"/>
      <c r="H14" s="16"/>
      <c r="I14" s="16"/>
      <c r="J14" s="16"/>
      <c r="K14" s="16"/>
    </row>
    <row r="15" spans="1:54" ht="24" customHeight="1">
      <c r="A15" s="134" t="s">
        <v>20</v>
      </c>
      <c r="B15" s="135"/>
      <c r="C15" s="135"/>
      <c r="D15" s="135"/>
      <c r="E15" s="136"/>
      <c r="F15" s="4"/>
      <c r="G15" s="158" t="str">
        <f>IF('記載例_①使用承認申請(年登録用)'!G13="","",'記載例_①使用承認申請(年登録用)'!G13)</f>
        <v>荒砥</v>
      </c>
      <c r="H15" s="158"/>
      <c r="I15" s="3" t="s">
        <v>19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"/>
      <c r="W15" s="58" t="s">
        <v>119</v>
      </c>
    </row>
    <row r="16" spans="1:54" ht="24" customHeight="1">
      <c r="A16" s="140"/>
      <c r="B16" s="141"/>
      <c r="C16" s="141"/>
      <c r="D16" s="141"/>
      <c r="E16" s="154"/>
      <c r="F16" s="134" t="s">
        <v>18</v>
      </c>
      <c r="G16" s="135"/>
      <c r="H16" s="135"/>
      <c r="I16" s="135"/>
      <c r="J16" s="136"/>
      <c r="K16" s="150" t="str">
        <f>'記載例_①使用承認申請(年登録用)'!K14</f>
        <v>白鷹町大字 荒砥甲****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8" t="s">
        <v>119</v>
      </c>
    </row>
    <row r="17" spans="1:69" ht="24" customHeight="1">
      <c r="A17" s="147" t="s">
        <v>17</v>
      </c>
      <c r="B17" s="148"/>
      <c r="C17" s="148"/>
      <c r="D17" s="148"/>
      <c r="E17" s="149"/>
      <c r="F17" s="134" t="s">
        <v>16</v>
      </c>
      <c r="G17" s="135"/>
      <c r="H17" s="135"/>
      <c r="I17" s="135"/>
      <c r="J17" s="136"/>
      <c r="K17" s="150" t="str">
        <f>'記載例_①使用承認申請(年登録用)'!K15</f>
        <v>白鷹○○会・代表 ****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2"/>
      <c r="W17" s="58" t="s">
        <v>119</v>
      </c>
    </row>
    <row r="18" spans="1:69" ht="24" customHeight="1">
      <c r="A18" s="142"/>
      <c r="B18" s="143"/>
      <c r="C18" s="143"/>
      <c r="D18" s="143"/>
      <c r="E18" s="153"/>
      <c r="F18" s="140" t="s">
        <v>15</v>
      </c>
      <c r="G18" s="141"/>
      <c r="H18" s="141"/>
      <c r="I18" s="141"/>
      <c r="J18" s="154"/>
      <c r="K18" s="150" t="str">
        <f>'記載例_①使用承認申請(年登録用)'!K16</f>
        <v>0**-1234-5678</v>
      </c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2"/>
      <c r="W18" s="58" t="s">
        <v>119</v>
      </c>
    </row>
    <row r="19" spans="1:69" ht="20.25" customHeight="1">
      <c r="A19" s="140" t="s">
        <v>14</v>
      </c>
      <c r="B19" s="141"/>
      <c r="C19" s="141"/>
      <c r="D19" s="141"/>
      <c r="E19" s="141"/>
      <c r="F19" s="11"/>
      <c r="G19" s="144">
        <f>'記載例_①使用承認申請(年登録用)'!G17</f>
        <v>46113</v>
      </c>
      <c r="H19" s="144"/>
      <c r="I19" s="144"/>
      <c r="J19" s="144"/>
      <c r="K19" s="144"/>
      <c r="L19" s="10" t="str">
        <f>IF(G19="年月日","（　　）",TEXT(G19,"（AAA）"))</f>
        <v>(水)</v>
      </c>
      <c r="M19" s="10"/>
      <c r="N19" s="145" t="s">
        <v>13</v>
      </c>
      <c r="O19" s="144">
        <f>'記載例_①使用承認申請(年登録用)'!O17</f>
        <v>46477</v>
      </c>
      <c r="P19" s="144"/>
      <c r="Q19" s="144"/>
      <c r="R19" s="144"/>
      <c r="S19" s="144"/>
      <c r="T19" s="10" t="str">
        <f>IF(O19="年月日","（　　）",TEXT(O19,"（AAA）"))</f>
        <v>(水)</v>
      </c>
      <c r="U19" s="10"/>
      <c r="V19" s="9"/>
      <c r="W19" s="58" t="s">
        <v>119</v>
      </c>
    </row>
    <row r="20" spans="1:69" ht="20.25" customHeight="1">
      <c r="A20" s="142"/>
      <c r="B20" s="143"/>
      <c r="C20" s="143"/>
      <c r="D20" s="143"/>
      <c r="E20" s="143"/>
      <c r="F20" s="7"/>
      <c r="G20" s="146" t="s">
        <v>8</v>
      </c>
      <c r="H20" s="146"/>
      <c r="I20" s="146"/>
      <c r="J20" s="8"/>
      <c r="K20" s="8" t="s">
        <v>12</v>
      </c>
      <c r="L20" s="8"/>
      <c r="M20" s="8" t="s">
        <v>11</v>
      </c>
      <c r="N20" s="146"/>
      <c r="O20" s="146" t="s">
        <v>8</v>
      </c>
      <c r="P20" s="146"/>
      <c r="Q20" s="146"/>
      <c r="R20" s="8"/>
      <c r="S20" s="8" t="s">
        <v>12</v>
      </c>
      <c r="T20" s="8"/>
      <c r="U20" s="8" t="s">
        <v>11</v>
      </c>
      <c r="V20" s="6"/>
      <c r="W20" s="58" t="s">
        <v>118</v>
      </c>
      <c r="BA20" s="1" t="s">
        <v>10</v>
      </c>
      <c r="BB20" s="1" t="s">
        <v>9</v>
      </c>
      <c r="BC20" s="1" t="s">
        <v>8</v>
      </c>
      <c r="BE20" s="1">
        <v>0</v>
      </c>
      <c r="BF20" s="1">
        <v>1</v>
      </c>
      <c r="BG20" s="1">
        <v>2</v>
      </c>
      <c r="BH20" s="1">
        <v>3</v>
      </c>
      <c r="BI20" s="1">
        <v>4</v>
      </c>
      <c r="BJ20" s="1">
        <v>5</v>
      </c>
      <c r="BK20" s="1">
        <v>6</v>
      </c>
      <c r="BL20" s="1">
        <v>7</v>
      </c>
      <c r="BM20" s="1">
        <v>8</v>
      </c>
      <c r="BN20" s="1">
        <v>9</v>
      </c>
      <c r="BO20" s="1">
        <v>10</v>
      </c>
      <c r="BP20" s="1">
        <v>11</v>
      </c>
      <c r="BQ20" s="1">
        <v>12</v>
      </c>
    </row>
    <row r="21" spans="1:69" ht="24" customHeight="1">
      <c r="A21" s="134" t="s">
        <v>7</v>
      </c>
      <c r="B21" s="135"/>
      <c r="C21" s="135"/>
      <c r="D21" s="135"/>
      <c r="E21" s="136"/>
      <c r="F21" s="7"/>
      <c r="G21" s="138" t="str">
        <f>'記載例_①使用承認申請(年登録用)'!G19</f>
        <v>例）　会議ほか本会活動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6"/>
      <c r="W21" s="58" t="s">
        <v>119</v>
      </c>
      <c r="BE21" s="5" t="s">
        <v>6</v>
      </c>
      <c r="BF21" s="1">
        <v>15</v>
      </c>
      <c r="BG21" s="1">
        <v>30</v>
      </c>
      <c r="BH21" s="1">
        <v>45</v>
      </c>
    </row>
    <row r="22" spans="1:69" ht="24" customHeight="1">
      <c r="A22" s="134" t="s">
        <v>5</v>
      </c>
      <c r="B22" s="135"/>
      <c r="C22" s="135"/>
      <c r="D22" s="135"/>
      <c r="E22" s="136"/>
      <c r="F22" s="4"/>
      <c r="G22" s="138" t="str">
        <f>'記載例_①使用承認申請(年登録用)'!G20</f>
        <v>各室</v>
      </c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2"/>
      <c r="W22" s="58" t="s">
        <v>120</v>
      </c>
    </row>
    <row r="23" spans="1:69" ht="30" customHeight="1">
      <c r="A23" s="134" t="s">
        <v>3</v>
      </c>
      <c r="B23" s="135"/>
      <c r="C23" s="135"/>
      <c r="D23" s="135"/>
      <c r="E23" s="136"/>
      <c r="F23" s="4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2"/>
      <c r="W23" s="58" t="s">
        <v>118</v>
      </c>
    </row>
    <row r="24" spans="1:69" ht="24" customHeight="1">
      <c r="A24" s="134" t="s">
        <v>2</v>
      </c>
      <c r="B24" s="135"/>
      <c r="C24" s="135"/>
      <c r="D24" s="135"/>
      <c r="E24" s="136"/>
      <c r="F24" s="4"/>
      <c r="G24" s="137"/>
      <c r="H24" s="137"/>
      <c r="I24" s="137"/>
      <c r="J24" s="3" t="s">
        <v>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"/>
      <c r="W24" s="58" t="s">
        <v>118</v>
      </c>
    </row>
    <row r="25" spans="1:69" ht="24" customHeight="1">
      <c r="A25" s="134" t="s">
        <v>0</v>
      </c>
      <c r="B25" s="135"/>
      <c r="C25" s="135"/>
      <c r="D25" s="135"/>
      <c r="E25" s="136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2"/>
    </row>
    <row r="26" spans="1:69" ht="14.25"/>
    <row r="27" spans="1:69" ht="14.25">
      <c r="A27" s="1" t="s">
        <v>48</v>
      </c>
      <c r="W27" s="87" t="s">
        <v>143</v>
      </c>
    </row>
    <row r="28" spans="1:69" ht="20.100000000000001" customHeight="1">
      <c r="A28" s="172" t="s">
        <v>47</v>
      </c>
      <c r="B28" s="173"/>
      <c r="C28" s="176" t="s">
        <v>46</v>
      </c>
      <c r="D28" s="177"/>
      <c r="E28" s="177" t="s">
        <v>45</v>
      </c>
      <c r="F28" s="177"/>
      <c r="G28" s="180"/>
      <c r="H28" s="88" t="s">
        <v>44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9"/>
      <c r="BD28" s="1" t="b">
        <v>0</v>
      </c>
      <c r="BE28" s="1" t="s">
        <v>43</v>
      </c>
    </row>
    <row r="29" spans="1:69" ht="20.100000000000001" customHeight="1">
      <c r="A29" s="174"/>
      <c r="B29" s="175"/>
      <c r="C29" s="178"/>
      <c r="D29" s="179"/>
      <c r="E29" s="179"/>
      <c r="F29" s="179"/>
      <c r="G29" s="181"/>
      <c r="H29" s="7"/>
      <c r="I29" s="182" t="s">
        <v>142</v>
      </c>
      <c r="J29" s="182"/>
      <c r="K29" s="182"/>
      <c r="L29" s="182"/>
      <c r="M29" s="182"/>
      <c r="N29" s="182"/>
      <c r="O29" s="182"/>
      <c r="P29" s="8"/>
      <c r="Q29" s="146" t="s">
        <v>42</v>
      </c>
      <c r="R29" s="146"/>
      <c r="T29" s="86" t="s">
        <v>41</v>
      </c>
      <c r="V29" s="6"/>
      <c r="BD29" s="1" t="b">
        <v>0</v>
      </c>
      <c r="BE29" s="85" t="s">
        <v>112</v>
      </c>
      <c r="BF29" s="1" t="s">
        <v>40</v>
      </c>
      <c r="BG29" s="1" t="s">
        <v>39</v>
      </c>
    </row>
    <row r="30" spans="1:69" ht="30" customHeight="1">
      <c r="A30" s="89" t="s">
        <v>38</v>
      </c>
      <c r="B30" s="19"/>
      <c r="C30" s="170" t="str">
        <f>IF(BD28=FALSE,"",IF(I29="(1)",BG29,IF(I29="(5) ※",BW34,BG30)))</f>
        <v/>
      </c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1"/>
      <c r="BE30" s="85" t="s">
        <v>113</v>
      </c>
      <c r="BF30" s="1" t="s">
        <v>37</v>
      </c>
      <c r="BG30" s="1" t="s">
        <v>36</v>
      </c>
    </row>
    <row r="31" spans="1:69" ht="24" customHeight="1">
      <c r="A31" s="90" t="s">
        <v>35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9"/>
      <c r="BE31" s="85" t="s">
        <v>114</v>
      </c>
      <c r="BF31" s="1" t="s">
        <v>34</v>
      </c>
    </row>
    <row r="32" spans="1:69" ht="24" customHeight="1">
      <c r="A32" s="91"/>
      <c r="C32" s="155" t="s">
        <v>28</v>
      </c>
      <c r="D32" s="155"/>
      <c r="E32" s="155"/>
      <c r="F32" s="155"/>
      <c r="G32" s="155"/>
      <c r="V32" s="92"/>
      <c r="BE32" s="85" t="s">
        <v>115</v>
      </c>
      <c r="BF32" s="1" t="s">
        <v>33</v>
      </c>
    </row>
    <row r="33" spans="1:58" ht="14.25">
      <c r="A33" s="91"/>
      <c r="L33" s="1" t="s">
        <v>27</v>
      </c>
      <c r="V33" s="92"/>
      <c r="BE33" s="85" t="s">
        <v>116</v>
      </c>
      <c r="BF33" s="1" t="s">
        <v>32</v>
      </c>
    </row>
    <row r="34" spans="1:58" ht="24" customHeight="1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6" t="s">
        <v>26</v>
      </c>
      <c r="P34" s="8"/>
      <c r="Q34" s="8"/>
      <c r="R34" s="8"/>
      <c r="S34" s="8"/>
      <c r="T34" s="8"/>
      <c r="U34" s="8" t="s">
        <v>31</v>
      </c>
      <c r="V34" s="6"/>
      <c r="BF34" s="18"/>
    </row>
    <row r="35" spans="1:58" ht="14.25">
      <c r="BB35" s="18"/>
    </row>
  </sheetData>
  <sheetProtection algorithmName="SHA-512" hashValue="2CTYkonnUUFom55xnBf+XUSyqVVtr42hycCBlValzhiFCzvoZgtorpfv1aMn4UNFUHVrvG5wRgJFJtTKiCszAA==" saltValue="AkQUjZEnnVTPqISLkYArQA==" spinCount="100000" sheet="1" objects="1" scenarios="1"/>
  <mergeCells count="40">
    <mergeCell ref="A17:E17"/>
    <mergeCell ref="F17:J17"/>
    <mergeCell ref="K17:V17"/>
    <mergeCell ref="R3:V3"/>
    <mergeCell ref="N7:V7"/>
    <mergeCell ref="N8:V8"/>
    <mergeCell ref="A12:E12"/>
    <mergeCell ref="F12:V12"/>
    <mergeCell ref="A13:E13"/>
    <mergeCell ref="H13:K13"/>
    <mergeCell ref="A15:E15"/>
    <mergeCell ref="G15:H15"/>
    <mergeCell ref="A16:E16"/>
    <mergeCell ref="F16:J16"/>
    <mergeCell ref="K16:V16"/>
    <mergeCell ref="A18:E18"/>
    <mergeCell ref="F18:J18"/>
    <mergeCell ref="K18:V18"/>
    <mergeCell ref="A19:E20"/>
    <mergeCell ref="G19:K19"/>
    <mergeCell ref="N19:N20"/>
    <mergeCell ref="O19:S19"/>
    <mergeCell ref="G20:I20"/>
    <mergeCell ref="O20:Q20"/>
    <mergeCell ref="A21:E21"/>
    <mergeCell ref="G21:U21"/>
    <mergeCell ref="A22:E22"/>
    <mergeCell ref="G22:U22"/>
    <mergeCell ref="A23:E23"/>
    <mergeCell ref="G23:U23"/>
    <mergeCell ref="Q29:R29"/>
    <mergeCell ref="C30:V30"/>
    <mergeCell ref="C32:G32"/>
    <mergeCell ref="A24:E24"/>
    <mergeCell ref="G24:I24"/>
    <mergeCell ref="A25:E25"/>
    <mergeCell ref="A28:B29"/>
    <mergeCell ref="C28:D29"/>
    <mergeCell ref="E28:G29"/>
    <mergeCell ref="I29:O29"/>
  </mergeCells>
  <phoneticPr fontId="3"/>
  <conditionalFormatting sqref="I29:O29">
    <cfRule type="expression" dxfId="7" priority="2">
      <formula>$BD$28=TRUE</formula>
    </cfRule>
  </conditionalFormatting>
  <conditionalFormatting sqref="Q29:R29">
    <cfRule type="expression" dxfId="6" priority="3">
      <formula>$BD$28=TRUE</formula>
    </cfRule>
  </conditionalFormatting>
  <conditionalFormatting sqref="T29">
    <cfRule type="expression" dxfId="5" priority="1">
      <formula>$BD$29=TRUE</formula>
    </cfRule>
  </conditionalFormatting>
  <dataValidations count="4">
    <dataValidation type="list" allowBlank="1" showInputMessage="1" showErrorMessage="1" sqref="I29:O29" xr:uid="{1D5C47C6-0E05-45BB-B6C3-7E13AD05428F}">
      <formula1>$BE$28:$BE$33</formula1>
    </dataValidation>
    <dataValidation type="list" allowBlank="1" showInputMessage="1" showErrorMessage="1" sqref="L20 T20" xr:uid="{0CEA04BE-F175-4F13-8429-51F183BE85B2}">
      <formula1>$BE$21:$BH$21</formula1>
    </dataValidation>
    <dataValidation type="list" allowBlank="1" showInputMessage="1" showErrorMessage="1" sqref="J20 R20" xr:uid="{56DD395C-430D-4DCA-AC78-6D3A340424F8}">
      <formula1>$BE$20:$BQ$20</formula1>
    </dataValidation>
    <dataValidation type="list" allowBlank="1" showInputMessage="1" showErrorMessage="1" sqref="G20 O20" xr:uid="{31B2CA53-95FE-49DF-8C1F-565ACA4583FE}">
      <formula1>$BA$20:$BC$20</formula1>
    </dataValidation>
  </dataValidations>
  <printOptions horizontalCentered="1" verticalCentered="1"/>
  <pageMargins left="0.78740157480314965" right="0.78740157480314965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123825</xdr:rowOff>
                  </from>
                  <to>
                    <xdr:col>3</xdr:col>
                    <xdr:colOff>257175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123825</xdr:rowOff>
                  </from>
                  <to>
                    <xdr:col>6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A2FD-7A29-4329-BB58-25FAEEA5EF94}">
  <sheetPr>
    <tabColor rgb="FFFF3399"/>
  </sheetPr>
  <dimension ref="A1:BV35"/>
  <sheetViews>
    <sheetView view="pageBreakPreview" zoomScale="85" zoomScaleNormal="100" zoomScaleSheetLayoutView="85" workbookViewId="0">
      <selection activeCell="K17" sqref="K17:V17"/>
    </sheetView>
  </sheetViews>
  <sheetFormatPr defaultColWidth="3.625" defaultRowHeight="30" customHeight="1"/>
  <cols>
    <col min="1" max="23" width="3.5" style="1" customWidth="1"/>
    <col min="24" max="52" width="3.625" style="1"/>
    <col min="53" max="53" width="7.625" style="1" bestFit="1" customWidth="1"/>
    <col min="54" max="54" width="4.75" style="1" customWidth="1"/>
    <col min="55" max="55" width="10.5" style="1" bestFit="1" customWidth="1"/>
    <col min="56" max="56" width="7.5" style="1" bestFit="1" customWidth="1"/>
    <col min="57" max="57" width="3.5" style="1" bestFit="1" customWidth="1"/>
    <col min="58" max="60" width="3.75" style="1" bestFit="1" customWidth="1"/>
    <col min="61" max="66" width="2.75" style="1" bestFit="1" customWidth="1"/>
    <col min="67" max="68" width="3.75" style="1" bestFit="1" customWidth="1"/>
    <col min="69" max="69" width="3.5" style="1" bestFit="1" customWidth="1"/>
    <col min="70" max="16384" width="3.625" style="1"/>
  </cols>
  <sheetData>
    <row r="1" spans="1:54" ht="14.25">
      <c r="A1" s="1" t="s">
        <v>57</v>
      </c>
    </row>
    <row r="2" spans="1:54" ht="30" customHeight="1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206</v>
      </c>
    </row>
    <row r="3" spans="1:54" ht="30" customHeight="1">
      <c r="R3" s="155" t="str">
        <f>'①使用承認申請（年登録用）'!R3</f>
        <v>年月日</v>
      </c>
      <c r="S3" s="155"/>
      <c r="T3" s="155"/>
      <c r="U3" s="155"/>
      <c r="V3" s="155"/>
      <c r="W3" s="58" t="s">
        <v>119</v>
      </c>
    </row>
    <row r="4" spans="1:54" ht="14.25">
      <c r="A4" s="1" t="s">
        <v>27</v>
      </c>
    </row>
    <row r="5" spans="1:54" ht="24" customHeight="1">
      <c r="D5" s="14" t="s">
        <v>26</v>
      </c>
      <c r="J5" s="1" t="s">
        <v>25</v>
      </c>
    </row>
    <row r="6" spans="1:54" ht="14.25"/>
    <row r="7" spans="1:54" ht="24" customHeight="1">
      <c r="J7" s="1" t="s">
        <v>24</v>
      </c>
      <c r="L7" s="13" t="s">
        <v>23</v>
      </c>
      <c r="N7" s="156" t="str">
        <f>IF('①使用承認申請（年登録用）'!N8=0,"",'①使用承認申請（年登録用）'!N8)</f>
        <v>白鷹町大字</v>
      </c>
      <c r="O7" s="156"/>
      <c r="P7" s="156"/>
      <c r="Q7" s="156"/>
      <c r="R7" s="156"/>
      <c r="S7" s="156"/>
      <c r="T7" s="156"/>
      <c r="U7" s="156"/>
      <c r="V7" s="156"/>
      <c r="W7" s="58" t="s">
        <v>119</v>
      </c>
    </row>
    <row r="8" spans="1:54" ht="24" customHeight="1">
      <c r="J8" s="1" t="s">
        <v>22</v>
      </c>
      <c r="N8" s="156" t="str">
        <f>IF('①使用承認申請（年登録用）'!N9=0,"",'①使用承認申請（年登録用）'!N9)</f>
        <v/>
      </c>
      <c r="O8" s="156"/>
      <c r="P8" s="156"/>
      <c r="Q8" s="156"/>
      <c r="R8" s="156"/>
      <c r="S8" s="156"/>
      <c r="T8" s="156"/>
      <c r="U8" s="156"/>
      <c r="V8" s="156"/>
      <c r="W8" s="58" t="s">
        <v>119</v>
      </c>
    </row>
    <row r="9" spans="1:54" ht="14.25">
      <c r="N9" s="1" t="s">
        <v>55</v>
      </c>
    </row>
    <row r="10" spans="1:54" ht="14.25"/>
    <row r="11" spans="1:54" ht="24" customHeight="1">
      <c r="A11" s="1" t="s">
        <v>54</v>
      </c>
    </row>
    <row r="12" spans="1:54" ht="30" customHeight="1">
      <c r="A12" s="134" t="s">
        <v>53</v>
      </c>
      <c r="B12" s="135"/>
      <c r="C12" s="135"/>
      <c r="D12" s="135"/>
      <c r="E12" s="136"/>
      <c r="F12" s="163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5"/>
      <c r="W12" s="61" t="s">
        <v>214</v>
      </c>
      <c r="BA12" s="20"/>
      <c r="BB12" s="20"/>
    </row>
    <row r="13" spans="1:54" ht="30" customHeight="1">
      <c r="A13" s="134" t="s">
        <v>52</v>
      </c>
      <c r="B13" s="135"/>
      <c r="C13" s="135"/>
      <c r="D13" s="135"/>
      <c r="E13" s="136"/>
      <c r="F13" s="12" t="s">
        <v>51</v>
      </c>
      <c r="G13" s="22"/>
      <c r="H13" s="196" t="s">
        <v>50</v>
      </c>
      <c r="I13" s="196"/>
      <c r="J13" s="196"/>
      <c r="K13" s="196"/>
      <c r="L13" s="3" t="s">
        <v>49</v>
      </c>
      <c r="M13" s="3"/>
      <c r="N13" s="3"/>
      <c r="O13" s="21"/>
      <c r="P13" s="21"/>
      <c r="Q13" s="21"/>
      <c r="R13" s="21"/>
      <c r="S13" s="21"/>
      <c r="T13" s="3"/>
      <c r="U13" s="3"/>
      <c r="V13" s="2"/>
      <c r="W13" s="58" t="s">
        <v>120</v>
      </c>
      <c r="BA13" s="20"/>
      <c r="BB13" s="20"/>
    </row>
    <row r="14" spans="1:54" ht="14.25">
      <c r="G14" s="16"/>
      <c r="H14" s="16"/>
      <c r="I14" s="16"/>
      <c r="J14" s="16"/>
      <c r="K14" s="16"/>
    </row>
    <row r="15" spans="1:54" ht="24" customHeight="1">
      <c r="A15" s="134" t="s">
        <v>20</v>
      </c>
      <c r="B15" s="135"/>
      <c r="C15" s="135"/>
      <c r="D15" s="135"/>
      <c r="E15" s="136"/>
      <c r="F15" s="4"/>
      <c r="G15" s="158" t="str">
        <f>IF('①使用承認申請（年登録用）'!G13=0,"",'①使用承認申請（年登録用）'!G13)</f>
        <v/>
      </c>
      <c r="H15" s="158"/>
      <c r="I15" s="3" t="s">
        <v>19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"/>
      <c r="W15" s="58" t="s">
        <v>119</v>
      </c>
    </row>
    <row r="16" spans="1:54" ht="24" customHeight="1">
      <c r="A16" s="140"/>
      <c r="B16" s="141"/>
      <c r="C16" s="141"/>
      <c r="D16" s="141"/>
      <c r="E16" s="154"/>
      <c r="F16" s="134" t="s">
        <v>18</v>
      </c>
      <c r="G16" s="135"/>
      <c r="H16" s="135"/>
      <c r="I16" s="135"/>
      <c r="J16" s="136"/>
      <c r="K16" s="150" t="str">
        <f>IF('①使用承認申請（年登録用）'!K14=0,"",'①使用承認申請（年登録用）'!K14)</f>
        <v>白鷹町大字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8" t="s">
        <v>119</v>
      </c>
    </row>
    <row r="17" spans="1:74" ht="24" customHeight="1">
      <c r="A17" s="147" t="s">
        <v>17</v>
      </c>
      <c r="B17" s="148"/>
      <c r="C17" s="148"/>
      <c r="D17" s="148"/>
      <c r="E17" s="149"/>
      <c r="F17" s="134" t="s">
        <v>16</v>
      </c>
      <c r="G17" s="135"/>
      <c r="H17" s="135"/>
      <c r="I17" s="135"/>
      <c r="J17" s="136"/>
      <c r="K17" s="150" t="str">
        <f>IF('①使用承認申請（年登録用）'!K15=0,"",'①使用承認申請（年登録用）'!K15)</f>
        <v/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2"/>
      <c r="W17" s="58" t="s">
        <v>119</v>
      </c>
    </row>
    <row r="18" spans="1:74" ht="24" customHeight="1">
      <c r="A18" s="142"/>
      <c r="B18" s="143"/>
      <c r="C18" s="143"/>
      <c r="D18" s="143"/>
      <c r="E18" s="153"/>
      <c r="F18" s="140" t="s">
        <v>15</v>
      </c>
      <c r="G18" s="141"/>
      <c r="H18" s="141"/>
      <c r="I18" s="141"/>
      <c r="J18" s="154"/>
      <c r="K18" s="150" t="str">
        <f>IF('①使用承認申請（年登録用）'!K16=0,"",'①使用承認申請（年登録用）'!K16)</f>
        <v/>
      </c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2"/>
      <c r="W18" s="58" t="s">
        <v>119</v>
      </c>
    </row>
    <row r="19" spans="1:74" ht="20.25" customHeight="1">
      <c r="A19" s="140" t="s">
        <v>14</v>
      </c>
      <c r="B19" s="141"/>
      <c r="C19" s="141"/>
      <c r="D19" s="141"/>
      <c r="E19" s="141"/>
      <c r="F19" s="11"/>
      <c r="G19" s="144" t="str">
        <f>'①使用承認申請（年登録用）'!G17</f>
        <v>年月日</v>
      </c>
      <c r="H19" s="144"/>
      <c r="I19" s="144"/>
      <c r="J19" s="144"/>
      <c r="K19" s="144"/>
      <c r="L19" s="10" t="str">
        <f>IF(G19="年月日","（　　）",TEXT(G19,"（AAA）"))</f>
        <v>（　　）</v>
      </c>
      <c r="M19" s="10"/>
      <c r="N19" s="145" t="s">
        <v>13</v>
      </c>
      <c r="O19" s="144" t="str">
        <f>'①使用承認申請（年登録用）'!O17</f>
        <v>年月日</v>
      </c>
      <c r="P19" s="144"/>
      <c r="Q19" s="144"/>
      <c r="R19" s="144"/>
      <c r="S19" s="144"/>
      <c r="T19" s="10" t="str">
        <f>IF(O19="年月日","（　　）",TEXT(O19,"（AAA）"))</f>
        <v>（　　）</v>
      </c>
      <c r="U19" s="10"/>
      <c r="V19" s="9"/>
      <c r="W19" s="58" t="s">
        <v>119</v>
      </c>
    </row>
    <row r="20" spans="1:74" ht="20.25" customHeight="1">
      <c r="A20" s="142"/>
      <c r="B20" s="143"/>
      <c r="C20" s="143"/>
      <c r="D20" s="143"/>
      <c r="E20" s="143"/>
      <c r="F20" s="7"/>
      <c r="G20" s="146" t="s">
        <v>8</v>
      </c>
      <c r="H20" s="146"/>
      <c r="I20" s="146"/>
      <c r="J20" s="8"/>
      <c r="K20" s="8" t="s">
        <v>12</v>
      </c>
      <c r="L20" s="8"/>
      <c r="M20" s="8" t="s">
        <v>11</v>
      </c>
      <c r="N20" s="146"/>
      <c r="O20" s="146" t="s">
        <v>8</v>
      </c>
      <c r="P20" s="146"/>
      <c r="Q20" s="146"/>
      <c r="R20" s="8"/>
      <c r="S20" s="8" t="s">
        <v>12</v>
      </c>
      <c r="T20" s="8"/>
      <c r="U20" s="8" t="s">
        <v>11</v>
      </c>
      <c r="V20" s="6"/>
      <c r="W20" s="58" t="s">
        <v>118</v>
      </c>
      <c r="BA20" s="1" t="s">
        <v>10</v>
      </c>
      <c r="BB20" s="1" t="s">
        <v>9</v>
      </c>
      <c r="BC20" s="1" t="s">
        <v>8</v>
      </c>
      <c r="BE20" s="1">
        <v>0</v>
      </c>
      <c r="BF20" s="1">
        <v>1</v>
      </c>
      <c r="BG20" s="1">
        <v>2</v>
      </c>
      <c r="BH20" s="1">
        <v>3</v>
      </c>
      <c r="BI20" s="1">
        <v>4</v>
      </c>
      <c r="BJ20" s="1">
        <v>5</v>
      </c>
      <c r="BK20" s="1">
        <v>6</v>
      </c>
      <c r="BL20" s="1">
        <v>7</v>
      </c>
      <c r="BM20" s="1">
        <v>8</v>
      </c>
      <c r="BN20" s="1">
        <v>9</v>
      </c>
      <c r="BO20" s="1">
        <v>10</v>
      </c>
      <c r="BP20" s="1">
        <v>11</v>
      </c>
      <c r="BQ20" s="1">
        <v>12</v>
      </c>
    </row>
    <row r="21" spans="1:74" ht="24" customHeight="1">
      <c r="A21" s="134" t="s">
        <v>7</v>
      </c>
      <c r="B21" s="135"/>
      <c r="C21" s="135"/>
      <c r="D21" s="135"/>
      <c r="E21" s="136"/>
      <c r="F21" s="7"/>
      <c r="G21" s="138">
        <f>'①使用承認申請（年登録用）'!G19</f>
        <v>0</v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6"/>
      <c r="W21" s="58" t="s">
        <v>119</v>
      </c>
      <c r="BE21" s="5" t="s">
        <v>6</v>
      </c>
      <c r="BF21" s="1">
        <v>15</v>
      </c>
      <c r="BG21" s="1">
        <v>30</v>
      </c>
      <c r="BH21" s="1">
        <v>45</v>
      </c>
    </row>
    <row r="22" spans="1:74" ht="24" customHeight="1">
      <c r="A22" s="134" t="s">
        <v>5</v>
      </c>
      <c r="B22" s="135"/>
      <c r="C22" s="135"/>
      <c r="D22" s="135"/>
      <c r="E22" s="136"/>
      <c r="F22" s="4"/>
      <c r="G22" s="138" t="s">
        <v>4</v>
      </c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2"/>
      <c r="W22" s="58" t="s">
        <v>120</v>
      </c>
    </row>
    <row r="23" spans="1:74" ht="30" customHeight="1">
      <c r="A23" s="134" t="s">
        <v>3</v>
      </c>
      <c r="B23" s="135"/>
      <c r="C23" s="135"/>
      <c r="D23" s="135"/>
      <c r="E23" s="136"/>
      <c r="F23" s="4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2"/>
      <c r="W23" s="58" t="s">
        <v>118</v>
      </c>
    </row>
    <row r="24" spans="1:74" ht="24" customHeight="1">
      <c r="A24" s="134" t="s">
        <v>2</v>
      </c>
      <c r="B24" s="135"/>
      <c r="C24" s="135"/>
      <c r="D24" s="135"/>
      <c r="E24" s="136"/>
      <c r="F24" s="4"/>
      <c r="G24" s="137"/>
      <c r="H24" s="137"/>
      <c r="I24" s="137"/>
      <c r="J24" s="3" t="s">
        <v>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"/>
      <c r="W24" s="58" t="s">
        <v>118</v>
      </c>
    </row>
    <row r="25" spans="1:74" ht="24" customHeight="1">
      <c r="A25" s="134" t="s">
        <v>0</v>
      </c>
      <c r="B25" s="135"/>
      <c r="C25" s="135"/>
      <c r="D25" s="135"/>
      <c r="E25" s="136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9"/>
    </row>
    <row r="26" spans="1:74" ht="14.25"/>
    <row r="27" spans="1:74" s="64" customFormat="1" ht="14.25">
      <c r="A27" s="64" t="s">
        <v>48</v>
      </c>
      <c r="W27" s="84" t="s">
        <v>143</v>
      </c>
    </row>
    <row r="28" spans="1:74" s="64" customFormat="1" ht="20.100000000000001" customHeight="1">
      <c r="A28" s="185" t="s">
        <v>47</v>
      </c>
      <c r="B28" s="186"/>
      <c r="C28" s="189" t="s">
        <v>46</v>
      </c>
      <c r="D28" s="190"/>
      <c r="E28" s="190" t="s">
        <v>45</v>
      </c>
      <c r="F28" s="190"/>
      <c r="G28" s="193"/>
      <c r="H28" s="70" t="s">
        <v>44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2"/>
      <c r="BD28" s="64" t="b">
        <v>0</v>
      </c>
      <c r="BE28" s="1" t="s">
        <v>43</v>
      </c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s="64" customFormat="1" ht="20.100000000000001" customHeight="1">
      <c r="A29" s="187"/>
      <c r="B29" s="188"/>
      <c r="C29" s="191"/>
      <c r="D29" s="192"/>
      <c r="E29" s="192"/>
      <c r="F29" s="192"/>
      <c r="G29" s="194"/>
      <c r="H29" s="73"/>
      <c r="I29" s="195" t="s">
        <v>142</v>
      </c>
      <c r="J29" s="195"/>
      <c r="K29" s="195"/>
      <c r="L29" s="195"/>
      <c r="M29" s="195"/>
      <c r="N29" s="195"/>
      <c r="O29" s="195"/>
      <c r="P29" s="62"/>
      <c r="Q29" s="184" t="s">
        <v>42</v>
      </c>
      <c r="R29" s="184"/>
      <c r="T29" s="63" t="s">
        <v>41</v>
      </c>
      <c r="V29" s="74"/>
      <c r="BD29" s="64" t="b">
        <v>0</v>
      </c>
      <c r="BE29" s="85" t="s">
        <v>112</v>
      </c>
      <c r="BF29" s="1" t="s">
        <v>40</v>
      </c>
      <c r="BG29" s="1" t="s">
        <v>39</v>
      </c>
    </row>
    <row r="30" spans="1:74" s="64" customFormat="1" ht="30" customHeight="1">
      <c r="A30" s="75" t="s">
        <v>38</v>
      </c>
      <c r="B30" s="76"/>
      <c r="C30" s="170" t="str">
        <f>IF(BD28=FALSE,"",IF(I29="(1)",BG29,IF(I29="(5) ※",BW34,BG30)))</f>
        <v/>
      </c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1"/>
      <c r="BE30" s="85" t="s">
        <v>113</v>
      </c>
      <c r="BF30" s="1" t="s">
        <v>37</v>
      </c>
      <c r="BG30" s="1" t="s">
        <v>36</v>
      </c>
    </row>
    <row r="31" spans="1:74" s="64" customFormat="1" ht="24" customHeight="1">
      <c r="A31" s="77" t="s">
        <v>35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2"/>
      <c r="BE31" s="85" t="s">
        <v>114</v>
      </c>
      <c r="BF31" s="1" t="s">
        <v>34</v>
      </c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s="64" customFormat="1" ht="24" customHeight="1">
      <c r="A32" s="78"/>
      <c r="C32" s="159" t="s">
        <v>28</v>
      </c>
      <c r="D32" s="159"/>
      <c r="E32" s="159"/>
      <c r="F32" s="159"/>
      <c r="G32" s="159"/>
      <c r="V32" s="79"/>
      <c r="BE32" s="85" t="s">
        <v>115</v>
      </c>
      <c r="BF32" s="1" t="s">
        <v>33</v>
      </c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s="64" customFormat="1" ht="14.25">
      <c r="A33" s="78"/>
      <c r="L33" s="64" t="s">
        <v>27</v>
      </c>
      <c r="V33" s="79"/>
      <c r="BE33" s="85" t="s">
        <v>116</v>
      </c>
      <c r="BF33" s="1" t="s">
        <v>32</v>
      </c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s="64" customFormat="1" ht="24" customHeight="1">
      <c r="A34" s="73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3" t="s">
        <v>26</v>
      </c>
      <c r="P34" s="62"/>
      <c r="Q34" s="62"/>
      <c r="R34" s="62"/>
      <c r="S34" s="62"/>
      <c r="T34" s="62"/>
      <c r="U34" s="62" t="s">
        <v>31</v>
      </c>
      <c r="V34" s="74"/>
      <c r="BF34" s="80"/>
    </row>
    <row r="35" spans="1:74" ht="14.25">
      <c r="BB35" s="18"/>
    </row>
  </sheetData>
  <sheetProtection algorithmName="SHA-512" hashValue="3PVeobimHky1oDsPNjjV2IcknqO+hpkdV6aauQjCK25nWmXkMYNA0maxaAmI1D4CsPXNKioAywTTc20yXP5zZA==" saltValue="NzftTUk2o5Y1dMxQr2gXKQ==" spinCount="100000" sheet="1" objects="1" scenarios="1"/>
  <mergeCells count="40">
    <mergeCell ref="A13:E13"/>
    <mergeCell ref="H13:K13"/>
    <mergeCell ref="R3:V3"/>
    <mergeCell ref="N7:V7"/>
    <mergeCell ref="N8:V8"/>
    <mergeCell ref="A12:E12"/>
    <mergeCell ref="F12:V12"/>
    <mergeCell ref="A18:E18"/>
    <mergeCell ref="F18:J18"/>
    <mergeCell ref="K18:V18"/>
    <mergeCell ref="A17:E17"/>
    <mergeCell ref="F17:J17"/>
    <mergeCell ref="K17:V17"/>
    <mergeCell ref="A15:E15"/>
    <mergeCell ref="G15:H15"/>
    <mergeCell ref="A16:E16"/>
    <mergeCell ref="F16:J16"/>
    <mergeCell ref="K16:V16"/>
    <mergeCell ref="A19:E20"/>
    <mergeCell ref="G19:K19"/>
    <mergeCell ref="N19:N20"/>
    <mergeCell ref="O19:S19"/>
    <mergeCell ref="G20:I20"/>
    <mergeCell ref="O20:Q20"/>
    <mergeCell ref="A21:E21"/>
    <mergeCell ref="G21:U21"/>
    <mergeCell ref="A22:E22"/>
    <mergeCell ref="G22:U22"/>
    <mergeCell ref="A23:E23"/>
    <mergeCell ref="G23:U23"/>
    <mergeCell ref="Q29:R29"/>
    <mergeCell ref="C30:V30"/>
    <mergeCell ref="C32:G32"/>
    <mergeCell ref="A24:E24"/>
    <mergeCell ref="G24:I24"/>
    <mergeCell ref="A25:E25"/>
    <mergeCell ref="A28:B29"/>
    <mergeCell ref="C28:D29"/>
    <mergeCell ref="E28:G29"/>
    <mergeCell ref="I29:O29"/>
  </mergeCells>
  <phoneticPr fontId="3"/>
  <conditionalFormatting sqref="I29:O29">
    <cfRule type="expression" dxfId="4" priority="2">
      <formula>$BD$28=TRUE</formula>
    </cfRule>
  </conditionalFormatting>
  <conditionalFormatting sqref="Q29:R29">
    <cfRule type="expression" dxfId="3" priority="3">
      <formula>$BD$28=TRUE</formula>
    </cfRule>
  </conditionalFormatting>
  <conditionalFormatting sqref="T29">
    <cfRule type="expression" dxfId="2" priority="1">
      <formula>$BD$29=TRUE</formula>
    </cfRule>
  </conditionalFormatting>
  <dataValidations count="4">
    <dataValidation type="list" allowBlank="1" showInputMessage="1" showErrorMessage="1" sqref="G20 O20" xr:uid="{F35F6DE8-BBB7-4C86-AEAB-0461BD87834A}">
      <formula1>$BA$20:$BC$20</formula1>
    </dataValidation>
    <dataValidation type="list" allowBlank="1" showInputMessage="1" showErrorMessage="1" sqref="J20 R20" xr:uid="{4C46C999-2141-4978-BD6D-19C12809771F}">
      <formula1>$BE$20:$BQ$20</formula1>
    </dataValidation>
    <dataValidation type="list" allowBlank="1" showInputMessage="1" showErrorMessage="1" sqref="L20 T20" xr:uid="{D984C979-0F1A-4D9D-BDF9-9AB3BB0006C3}">
      <formula1>$BE$21:$BH$21</formula1>
    </dataValidation>
    <dataValidation type="list" allowBlank="1" showInputMessage="1" showErrorMessage="1" sqref="I29:O29" xr:uid="{FC24E744-E936-42D2-B97C-FBE62F2945C4}">
      <formula1>$BE$28:$BE$33</formula1>
    </dataValidation>
  </dataValidations>
  <printOptions horizontalCentered="1" verticalCentered="1"/>
  <pageMargins left="0.78740157480314965" right="0.78740157480314965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123825</xdr:rowOff>
                  </from>
                  <to>
                    <xdr:col>3</xdr:col>
                    <xdr:colOff>257175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95250</xdr:colOff>
                    <xdr:row>27</xdr:row>
                    <xdr:rowOff>123825</xdr:rowOff>
                  </from>
                  <to>
                    <xdr:col>6</xdr:col>
                    <xdr:colOff>85725</xdr:colOff>
                    <xdr:row>28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71A2-8133-4BF2-9767-F71764B51178}">
  <sheetPr>
    <tabColor theme="1"/>
  </sheetPr>
  <dimension ref="A1"/>
  <sheetViews>
    <sheetView workbookViewId="0">
      <selection activeCell="I24" sqref="I24"/>
    </sheetView>
  </sheetViews>
  <sheetFormatPr defaultRowHeight="18.75"/>
  <sheetData/>
  <sheetProtection algorithmName="SHA-512" hashValue="30COdMJp8DKpe+LaGpje6f6+i/lx4JabjAiKdH6d0WJidMJX1Q+7CsLStj3l1eTknGruX3x0pOPZCSOvFDyD9w==" saltValue="okBlKvaXXLksspGRHfw0kw==" spinCount="100000" sheet="1" objects="1" scenarios="1"/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559FA-18E9-4A17-8EEB-E4C6D4BE29B3}">
  <sheetPr>
    <tabColor rgb="FF0070C0"/>
  </sheetPr>
  <dimension ref="A1:BT23"/>
  <sheetViews>
    <sheetView view="pageBreakPreview" topLeftCell="A4" zoomScaleNormal="100" zoomScaleSheetLayoutView="100" workbookViewId="0">
      <selection activeCell="G20" sqref="G20:U20"/>
    </sheetView>
  </sheetViews>
  <sheetFormatPr defaultColWidth="3.625" defaultRowHeight="30" customHeight="1"/>
  <cols>
    <col min="1" max="23" width="3.5" style="1" customWidth="1"/>
    <col min="24" max="16384" width="3.625" style="1"/>
  </cols>
  <sheetData>
    <row r="1" spans="1:23" ht="30" customHeight="1">
      <c r="A1" s="1" t="s">
        <v>30</v>
      </c>
    </row>
    <row r="2" spans="1:23" ht="30" customHeight="1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206</v>
      </c>
    </row>
    <row r="3" spans="1:23" ht="30" customHeight="1">
      <c r="R3" s="159" t="s">
        <v>155</v>
      </c>
      <c r="S3" s="159"/>
      <c r="T3" s="159"/>
      <c r="U3" s="159"/>
      <c r="V3" s="159"/>
      <c r="W3" s="57" t="s">
        <v>215</v>
      </c>
    </row>
    <row r="5" spans="1:23" ht="30" customHeight="1">
      <c r="A5" s="1" t="s">
        <v>27</v>
      </c>
    </row>
    <row r="6" spans="1:23" ht="30" customHeight="1">
      <c r="D6" s="14" t="s">
        <v>26</v>
      </c>
      <c r="J6" s="1" t="s">
        <v>25</v>
      </c>
    </row>
    <row r="7" spans="1:23" ht="14.25"/>
    <row r="8" spans="1:23" ht="30" customHeight="1">
      <c r="J8" s="1" t="s">
        <v>24</v>
      </c>
      <c r="L8" s="13" t="s">
        <v>23</v>
      </c>
      <c r="N8" s="156" t="str">
        <f>IF('①使用承認申請（年登録用）'!N8="","",'①使用承認申請（年登録用）'!N8)</f>
        <v>白鷹町大字</v>
      </c>
      <c r="O8" s="156"/>
      <c r="P8" s="156"/>
      <c r="Q8" s="156"/>
      <c r="R8" s="156"/>
      <c r="S8" s="156"/>
      <c r="T8" s="156"/>
      <c r="U8" s="156"/>
      <c r="V8" s="156"/>
      <c r="W8" s="58" t="s">
        <v>119</v>
      </c>
    </row>
    <row r="9" spans="1:23" ht="30" customHeight="1">
      <c r="J9" s="1" t="s">
        <v>22</v>
      </c>
      <c r="N9" s="156" t="str">
        <f>IF('①使用承認申請（年登録用）'!N9="","",'①使用承認申請（年登録用）'!N9)</f>
        <v/>
      </c>
      <c r="O9" s="156"/>
      <c r="P9" s="156"/>
      <c r="Q9" s="156"/>
      <c r="R9" s="156"/>
      <c r="S9" s="156"/>
      <c r="T9" s="156"/>
      <c r="U9" s="156"/>
      <c r="V9" s="156"/>
      <c r="W9" s="58" t="s">
        <v>119</v>
      </c>
    </row>
    <row r="10" spans="1:23" ht="14.25"/>
    <row r="11" spans="1:23" ht="30" customHeight="1">
      <c r="A11" s="1" t="s">
        <v>21</v>
      </c>
    </row>
    <row r="12" spans="1:23" ht="14.25"/>
    <row r="13" spans="1:23" ht="34.5" customHeight="1">
      <c r="A13" s="134" t="s">
        <v>20</v>
      </c>
      <c r="B13" s="135"/>
      <c r="C13" s="135"/>
      <c r="D13" s="135"/>
      <c r="E13" s="136"/>
      <c r="F13" s="4"/>
      <c r="G13" s="158">
        <f>【地区選択】!C1</f>
        <v>0</v>
      </c>
      <c r="H13" s="158"/>
      <c r="I13" s="3" t="s">
        <v>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58" t="s">
        <v>119</v>
      </c>
    </row>
    <row r="14" spans="1:23" ht="34.5" customHeight="1">
      <c r="A14" s="140"/>
      <c r="B14" s="141"/>
      <c r="C14" s="141"/>
      <c r="D14" s="141"/>
      <c r="E14" s="154"/>
      <c r="F14" s="134" t="s">
        <v>18</v>
      </c>
      <c r="G14" s="135"/>
      <c r="H14" s="135"/>
      <c r="I14" s="135"/>
      <c r="J14" s="136"/>
      <c r="K14" s="150" t="str">
        <f>IF(N8=0,"",N8)</f>
        <v>白鷹町大字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2"/>
      <c r="W14" s="58" t="s">
        <v>119</v>
      </c>
    </row>
    <row r="15" spans="1:23" ht="34.5" customHeight="1">
      <c r="A15" s="147" t="s">
        <v>17</v>
      </c>
      <c r="B15" s="148"/>
      <c r="C15" s="148"/>
      <c r="D15" s="148"/>
      <c r="E15" s="149"/>
      <c r="F15" s="134" t="s">
        <v>16</v>
      </c>
      <c r="G15" s="135"/>
      <c r="H15" s="135"/>
      <c r="I15" s="135"/>
      <c r="J15" s="136"/>
      <c r="K15" s="150" t="str">
        <f>IF(N9=0,"",N9)</f>
        <v/>
      </c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2"/>
      <c r="W15" s="58" t="s">
        <v>119</v>
      </c>
    </row>
    <row r="16" spans="1:23" ht="34.5" customHeight="1">
      <c r="A16" s="142"/>
      <c r="B16" s="143"/>
      <c r="C16" s="143"/>
      <c r="D16" s="143"/>
      <c r="E16" s="153"/>
      <c r="F16" s="140" t="s">
        <v>15</v>
      </c>
      <c r="G16" s="141"/>
      <c r="H16" s="141"/>
      <c r="I16" s="141"/>
      <c r="J16" s="154"/>
      <c r="K16" s="150">
        <f>'①使用承認申請（年登録用）'!K16</f>
        <v>0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8" t="s">
        <v>119</v>
      </c>
    </row>
    <row r="17" spans="1:72" ht="34.5" customHeight="1">
      <c r="A17" s="140" t="s">
        <v>14</v>
      </c>
      <c r="B17" s="141"/>
      <c r="C17" s="141"/>
      <c r="D17" s="141"/>
      <c r="E17" s="141"/>
      <c r="F17" s="11"/>
      <c r="G17" s="166" t="s">
        <v>137</v>
      </c>
      <c r="H17" s="166"/>
      <c r="I17" s="166"/>
      <c r="J17" s="166"/>
      <c r="K17" s="166"/>
      <c r="L17" s="10" t="str">
        <f>IF(G17="年月日","（　　）",TEXT(G17,"（AAA）"))</f>
        <v>（　　）</v>
      </c>
      <c r="M17" s="10"/>
      <c r="N17" s="145" t="s">
        <v>13</v>
      </c>
      <c r="O17" s="166" t="s">
        <v>137</v>
      </c>
      <c r="P17" s="166"/>
      <c r="Q17" s="166"/>
      <c r="R17" s="166"/>
      <c r="S17" s="166"/>
      <c r="T17" s="10" t="str">
        <f>IF(O17="年月日","（　　）",TEXT(O17,"（AAA）"))</f>
        <v>（　　）</v>
      </c>
      <c r="U17" s="10"/>
      <c r="V17" s="9"/>
      <c r="W17" s="61" t="s">
        <v>216</v>
      </c>
    </row>
    <row r="18" spans="1:72" ht="34.5" customHeight="1">
      <c r="A18" s="142"/>
      <c r="B18" s="143"/>
      <c r="C18" s="143"/>
      <c r="D18" s="143"/>
      <c r="E18" s="143"/>
      <c r="F18" s="7"/>
      <c r="G18" s="184" t="s">
        <v>8</v>
      </c>
      <c r="H18" s="184"/>
      <c r="I18" s="184"/>
      <c r="J18" s="62"/>
      <c r="K18" s="8" t="s">
        <v>12</v>
      </c>
      <c r="L18" s="62"/>
      <c r="M18" s="8" t="s">
        <v>11</v>
      </c>
      <c r="N18" s="146"/>
      <c r="O18" s="184" t="s">
        <v>8</v>
      </c>
      <c r="P18" s="184"/>
      <c r="Q18" s="184"/>
      <c r="R18" s="62"/>
      <c r="S18" s="8" t="s">
        <v>12</v>
      </c>
      <c r="T18" s="62"/>
      <c r="U18" s="8" t="s">
        <v>11</v>
      </c>
      <c r="V18" s="6"/>
      <c r="W18" s="61" t="s">
        <v>217</v>
      </c>
      <c r="BB18" s="1" t="s">
        <v>10</v>
      </c>
      <c r="BC18" s="1" t="s">
        <v>9</v>
      </c>
      <c r="BD18" s="1" t="s">
        <v>8</v>
      </c>
      <c r="BH18" s="1">
        <v>0</v>
      </c>
      <c r="BI18" s="1">
        <v>1</v>
      </c>
      <c r="BJ18" s="1">
        <v>2</v>
      </c>
      <c r="BK18" s="1">
        <v>3</v>
      </c>
      <c r="BL18" s="1">
        <v>4</v>
      </c>
      <c r="BM18" s="1">
        <v>5</v>
      </c>
      <c r="BN18" s="1">
        <v>6</v>
      </c>
      <c r="BO18" s="1">
        <v>7</v>
      </c>
      <c r="BP18" s="1">
        <v>8</v>
      </c>
      <c r="BQ18" s="1">
        <v>9</v>
      </c>
      <c r="BR18" s="1">
        <v>10</v>
      </c>
      <c r="BS18" s="1">
        <v>11</v>
      </c>
      <c r="BT18" s="1">
        <v>12</v>
      </c>
    </row>
    <row r="19" spans="1:72" ht="34.5" customHeight="1">
      <c r="A19" s="134" t="s">
        <v>7</v>
      </c>
      <c r="B19" s="135"/>
      <c r="C19" s="135"/>
      <c r="D19" s="135"/>
      <c r="E19" s="136"/>
      <c r="F19" s="7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6"/>
      <c r="W19" s="61" t="s">
        <v>218</v>
      </c>
      <c r="AC19" s="58"/>
      <c r="BH19" s="5" t="s">
        <v>6</v>
      </c>
      <c r="BI19" s="1">
        <v>15</v>
      </c>
      <c r="BJ19" s="1">
        <v>30</v>
      </c>
      <c r="BK19" s="1">
        <v>45</v>
      </c>
    </row>
    <row r="20" spans="1:72" ht="34.5" customHeight="1">
      <c r="A20" s="134" t="s">
        <v>5</v>
      </c>
      <c r="B20" s="135"/>
      <c r="C20" s="135"/>
      <c r="D20" s="135"/>
      <c r="E20" s="136"/>
      <c r="F20" s="4"/>
      <c r="G20" s="168" t="s">
        <v>167</v>
      </c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2"/>
      <c r="W20" s="61" t="s">
        <v>219</v>
      </c>
      <c r="AC20" s="58"/>
    </row>
    <row r="21" spans="1:72" ht="34.5" customHeight="1">
      <c r="A21" s="134" t="s">
        <v>3</v>
      </c>
      <c r="B21" s="135"/>
      <c r="C21" s="135"/>
      <c r="D21" s="135"/>
      <c r="E21" s="136"/>
      <c r="F21" s="4"/>
      <c r="G21" s="169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2"/>
      <c r="W21" s="61" t="s">
        <v>124</v>
      </c>
    </row>
    <row r="22" spans="1:72" ht="34.5" customHeight="1">
      <c r="A22" s="134" t="s">
        <v>2</v>
      </c>
      <c r="B22" s="135"/>
      <c r="C22" s="135"/>
      <c r="D22" s="135"/>
      <c r="E22" s="136"/>
      <c r="F22" s="4"/>
      <c r="G22" s="167"/>
      <c r="H22" s="167"/>
      <c r="I22" s="167"/>
      <c r="J22" s="3" t="s">
        <v>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"/>
      <c r="W22" s="61" t="s">
        <v>218</v>
      </c>
    </row>
    <row r="23" spans="1:72" ht="34.5" customHeight="1">
      <c r="A23" s="134" t="s">
        <v>0</v>
      </c>
      <c r="B23" s="135"/>
      <c r="C23" s="135"/>
      <c r="D23" s="135"/>
      <c r="E23" s="136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9"/>
    </row>
  </sheetData>
  <sheetProtection algorithmName="SHA-512" hashValue="jxzazxC3xvBHbPHRoOwqpxdAW8eBNpjGbEOhXWnw46FDyFji27uDqYRJq6Gy0HDXaiQPZhv/5vTfn3qD83VrUg==" saltValue="KblsgliyYNG2HcM9MI7Y/w==" spinCount="100000" sheet="1" objects="1" scenarios="1"/>
  <mergeCells count="29">
    <mergeCell ref="A22:E22"/>
    <mergeCell ref="G22:I22"/>
    <mergeCell ref="A23:E23"/>
    <mergeCell ref="A19:E19"/>
    <mergeCell ref="G19:U19"/>
    <mergeCell ref="A20:E20"/>
    <mergeCell ref="G20:U20"/>
    <mergeCell ref="A21:E21"/>
    <mergeCell ref="G21:U21"/>
    <mergeCell ref="A17:E18"/>
    <mergeCell ref="G17:K17"/>
    <mergeCell ref="N17:N18"/>
    <mergeCell ref="O17:S17"/>
    <mergeCell ref="G18:I18"/>
    <mergeCell ref="O18:Q18"/>
    <mergeCell ref="A15:E15"/>
    <mergeCell ref="F15:J15"/>
    <mergeCell ref="K15:V15"/>
    <mergeCell ref="A16:E16"/>
    <mergeCell ref="F16:J16"/>
    <mergeCell ref="K16:V16"/>
    <mergeCell ref="A14:E14"/>
    <mergeCell ref="F14:J14"/>
    <mergeCell ref="K14:V14"/>
    <mergeCell ref="R3:V3"/>
    <mergeCell ref="N8:V8"/>
    <mergeCell ref="N9:V9"/>
    <mergeCell ref="A13:E13"/>
    <mergeCell ref="G13:H13"/>
  </mergeCells>
  <phoneticPr fontId="3"/>
  <dataValidations count="3">
    <dataValidation type="list" allowBlank="1" showInputMessage="1" showErrorMessage="1" sqref="G18 O18" xr:uid="{53487DCE-B876-45A4-93F3-4ADC74225608}">
      <formula1>$BB$18:$BD$18</formula1>
    </dataValidation>
    <dataValidation type="list" allowBlank="1" showInputMessage="1" showErrorMessage="1" sqref="J18 R18" xr:uid="{FEA50714-3564-4E14-940C-DD52F09D1B75}">
      <formula1>$BH$18:$BT$18</formula1>
    </dataValidation>
    <dataValidation type="list" allowBlank="1" showInputMessage="1" showErrorMessage="1" sqref="L18 T18" xr:uid="{AF2ABE17-A510-42F5-B913-EAC518208536}">
      <formula1>$BH$19:$BK$19</formula1>
    </dataValidation>
  </dataValidations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7D030B-73E1-46A8-B183-915479259441}">
          <x14:formula1>
            <xm:f>【地区選択】!$B$3:$B$15</xm:f>
          </x14:formula1>
          <xm:sqref>G20:U20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1BF1-EDB4-4A5A-BF5F-71A97476CED4}">
  <sheetPr>
    <tabColor rgb="FF0070C0"/>
  </sheetPr>
  <dimension ref="A1:AS25"/>
  <sheetViews>
    <sheetView view="pageBreakPreview" zoomScaleNormal="100" zoomScaleSheetLayoutView="100" workbookViewId="0">
      <selection activeCell="F5" sqref="F5"/>
    </sheetView>
  </sheetViews>
  <sheetFormatPr defaultColWidth="3.625" defaultRowHeight="30" customHeight="1"/>
  <cols>
    <col min="1" max="23" width="3.5" style="1" customWidth="1"/>
    <col min="24" max="31" width="3.625" style="1"/>
    <col min="32" max="32" width="7.625" style="1" bestFit="1" customWidth="1"/>
    <col min="33" max="16384" width="3.625" style="1"/>
  </cols>
  <sheetData>
    <row r="1" spans="1:32" ht="30" customHeight="1">
      <c r="A1" s="1" t="s">
        <v>125</v>
      </c>
    </row>
    <row r="2" spans="1:32" ht="30" customHeight="1">
      <c r="A2" s="17" t="s">
        <v>126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222</v>
      </c>
    </row>
    <row r="3" spans="1:32" ht="30" customHeight="1">
      <c r="R3" s="159" t="s">
        <v>28</v>
      </c>
      <c r="S3" s="159"/>
      <c r="T3" s="159"/>
      <c r="U3" s="159"/>
      <c r="V3" s="159"/>
      <c r="W3" s="57" t="s">
        <v>215</v>
      </c>
    </row>
    <row r="4" spans="1:32" ht="30" customHeight="1">
      <c r="A4" s="1" t="s">
        <v>27</v>
      </c>
    </row>
    <row r="5" spans="1:32" ht="30" customHeight="1">
      <c r="D5" s="14" t="s">
        <v>26</v>
      </c>
      <c r="J5" s="1" t="s">
        <v>25</v>
      </c>
    </row>
    <row r="6" spans="1:32" ht="14.25"/>
    <row r="7" spans="1:32" ht="30" customHeight="1">
      <c r="J7" s="1" t="s">
        <v>24</v>
      </c>
      <c r="L7" s="13" t="s">
        <v>23</v>
      </c>
      <c r="N7" s="156" t="str">
        <f>IF('①使用承認申請（登録後）'!N8=0,"",'①使用承認申請（登録後）'!N8)</f>
        <v>白鷹町大字</v>
      </c>
      <c r="O7" s="156"/>
      <c r="P7" s="156"/>
      <c r="Q7" s="156"/>
      <c r="R7" s="156"/>
      <c r="S7" s="156"/>
      <c r="T7" s="156"/>
      <c r="U7" s="156"/>
      <c r="V7" s="156"/>
      <c r="W7" s="58" t="s">
        <v>119</v>
      </c>
    </row>
    <row r="8" spans="1:32" ht="30" customHeight="1">
      <c r="J8" s="1" t="s">
        <v>22</v>
      </c>
      <c r="N8" s="156" t="str">
        <f>IF('①使用承認申請（登録後）'!N9=0,"",'①使用承認申請（登録後）'!N9)</f>
        <v/>
      </c>
      <c r="O8" s="156"/>
      <c r="P8" s="156"/>
      <c r="Q8" s="156"/>
      <c r="R8" s="156"/>
      <c r="S8" s="156"/>
      <c r="T8" s="156"/>
      <c r="U8" s="156"/>
      <c r="V8" s="156"/>
      <c r="W8" s="58" t="s">
        <v>119</v>
      </c>
    </row>
    <row r="9" spans="1:32" ht="14.25"/>
    <row r="10" spans="1:32" ht="30" customHeight="1">
      <c r="A10" s="1" t="s">
        <v>127</v>
      </c>
    </row>
    <row r="11" spans="1:32" ht="14.25"/>
    <row r="12" spans="1:32" ht="34.5" customHeight="1">
      <c r="A12" s="134" t="s">
        <v>128</v>
      </c>
      <c r="B12" s="135"/>
      <c r="C12" s="135"/>
      <c r="D12" s="135"/>
      <c r="E12" s="136"/>
      <c r="F12" s="4"/>
      <c r="G12" s="197" t="str">
        <f>'②使用承認書 (登録後)'!R4</f>
        <v>年月日</v>
      </c>
      <c r="H12" s="197"/>
      <c r="I12" s="197"/>
      <c r="J12" s="197"/>
      <c r="K12" s="197"/>
      <c r="L12" s="3" t="str">
        <f>IF(G12="年月日","（　　）",TEXT(G12,"（AAA）"))</f>
        <v>（　　）</v>
      </c>
      <c r="M12" s="3"/>
      <c r="N12" s="3"/>
      <c r="O12" s="3"/>
      <c r="P12" s="3"/>
      <c r="Q12" s="3"/>
      <c r="R12" s="3"/>
      <c r="S12" s="3"/>
      <c r="T12" s="3"/>
      <c r="U12" s="3"/>
      <c r="V12" s="2"/>
      <c r="W12" s="58" t="s">
        <v>119</v>
      </c>
    </row>
    <row r="13" spans="1:32" ht="34.5" customHeight="1">
      <c r="A13" s="134" t="s">
        <v>129</v>
      </c>
      <c r="B13" s="135"/>
      <c r="C13" s="135"/>
      <c r="D13" s="135"/>
      <c r="E13" s="136"/>
      <c r="F13" s="198" t="str">
        <f>IF(AF13=FALSE,"",'②使用承認書 (登録後)'!F24)</f>
        <v/>
      </c>
      <c r="G13" s="198"/>
      <c r="H13" s="198"/>
      <c r="I13" s="198"/>
      <c r="J13" s="22" t="s">
        <v>49</v>
      </c>
      <c r="K13" s="199" t="s">
        <v>130</v>
      </c>
      <c r="L13" s="158"/>
      <c r="M13" s="158"/>
      <c r="N13" s="200"/>
      <c r="O13" s="4"/>
      <c r="P13" s="201" t="s">
        <v>139</v>
      </c>
      <c r="Q13" s="201"/>
      <c r="R13" s="201"/>
      <c r="S13" s="201"/>
      <c r="T13" s="201"/>
      <c r="U13" s="3" t="str">
        <f>IF(P13="年月日","（　　）",TEXT(P13,"（AAA）"))</f>
        <v>（　　）</v>
      </c>
      <c r="V13" s="2"/>
      <c r="W13" s="61" t="s">
        <v>138</v>
      </c>
      <c r="AF13" s="1" t="b">
        <f>IF(P13="年月日",FALSE,IF(P13="",FALSE,TRUE))</f>
        <v>0</v>
      </c>
    </row>
    <row r="14" spans="1:32" ht="14.25">
      <c r="G14" s="16"/>
      <c r="H14" s="16"/>
      <c r="I14" s="16"/>
      <c r="J14" s="16"/>
      <c r="K14" s="16"/>
      <c r="W14" s="83" t="s">
        <v>220</v>
      </c>
    </row>
    <row r="15" spans="1:32" ht="34.5" customHeight="1">
      <c r="A15" s="134" t="s">
        <v>20</v>
      </c>
      <c r="B15" s="135"/>
      <c r="C15" s="135"/>
      <c r="D15" s="135"/>
      <c r="E15" s="136"/>
      <c r="F15" s="4"/>
      <c r="G15" s="158">
        <f>'②使用承認書 (登録後)'!G13</f>
        <v>0</v>
      </c>
      <c r="H15" s="158"/>
      <c r="I15" s="3" t="s">
        <v>19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2"/>
      <c r="W15" s="58" t="s">
        <v>119</v>
      </c>
    </row>
    <row r="16" spans="1:32" ht="32.25" customHeight="1">
      <c r="A16" s="140"/>
      <c r="B16" s="141"/>
      <c r="C16" s="141"/>
      <c r="D16" s="141"/>
      <c r="E16" s="154"/>
      <c r="F16" s="134" t="s">
        <v>18</v>
      </c>
      <c r="G16" s="135"/>
      <c r="H16" s="135"/>
      <c r="I16" s="135"/>
      <c r="J16" s="136"/>
      <c r="K16" s="150" t="str">
        <f>IF('①使用承認申請（登録後）'!K14=0,"",'①使用承認申請（登録後）'!K14)</f>
        <v>白鷹町大字</v>
      </c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2"/>
      <c r="W16" s="58" t="s">
        <v>119</v>
      </c>
    </row>
    <row r="17" spans="1:45" ht="32.25" customHeight="1">
      <c r="A17" s="147" t="s">
        <v>17</v>
      </c>
      <c r="B17" s="148"/>
      <c r="C17" s="148"/>
      <c r="D17" s="148"/>
      <c r="E17" s="149"/>
      <c r="F17" s="134" t="s">
        <v>16</v>
      </c>
      <c r="G17" s="135"/>
      <c r="H17" s="135"/>
      <c r="I17" s="135"/>
      <c r="J17" s="136"/>
      <c r="K17" s="150" t="str">
        <f>IF('①使用承認申請（登録後）'!K15=0,"",'①使用承認申請（登録後）'!K15)</f>
        <v/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2"/>
      <c r="W17" s="58" t="s">
        <v>119</v>
      </c>
    </row>
    <row r="18" spans="1:45" ht="32.25" customHeight="1">
      <c r="A18" s="142"/>
      <c r="B18" s="143"/>
      <c r="C18" s="143"/>
      <c r="D18" s="143"/>
      <c r="E18" s="153"/>
      <c r="F18" s="140" t="s">
        <v>15</v>
      </c>
      <c r="G18" s="141"/>
      <c r="H18" s="141"/>
      <c r="I18" s="141"/>
      <c r="J18" s="154"/>
      <c r="K18" s="150" t="str">
        <f>IF('①使用承認申請（登録後）'!K16=0,"",'①使用承認申請（登録後）'!K16)</f>
        <v/>
      </c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2"/>
      <c r="W18" s="58" t="s">
        <v>119</v>
      </c>
    </row>
    <row r="19" spans="1:45" ht="24" customHeight="1">
      <c r="A19" s="140" t="s">
        <v>14</v>
      </c>
      <c r="B19" s="141"/>
      <c r="C19" s="141"/>
      <c r="D19" s="141"/>
      <c r="E19" s="141"/>
      <c r="F19" s="11"/>
      <c r="G19" s="144" t="str">
        <f>'②使用承認書 (登録後)'!G17</f>
        <v>年月日</v>
      </c>
      <c r="H19" s="144"/>
      <c r="I19" s="144"/>
      <c r="J19" s="144"/>
      <c r="K19" s="144"/>
      <c r="L19" s="10" t="str">
        <f>IF(G19="年月日","（　　）",TEXT(G19,"（AAA）"))</f>
        <v>（　　）</v>
      </c>
      <c r="M19" s="10"/>
      <c r="N19" s="145" t="s">
        <v>13</v>
      </c>
      <c r="O19" s="144" t="str">
        <f>'②使用承認書 (登録後)'!O17</f>
        <v>年月日</v>
      </c>
      <c r="P19" s="144"/>
      <c r="Q19" s="144"/>
      <c r="R19" s="144"/>
      <c r="S19" s="144"/>
      <c r="T19" s="10" t="str">
        <f>IF(O19="年月日","（　　）",TEXT(O19,"（AAA）"))</f>
        <v>（　　）</v>
      </c>
      <c r="U19" s="10"/>
      <c r="V19" s="9"/>
      <c r="W19" s="58" t="s">
        <v>119</v>
      </c>
    </row>
    <row r="20" spans="1:45" ht="24" customHeight="1">
      <c r="A20" s="142"/>
      <c r="B20" s="143"/>
      <c r="C20" s="143"/>
      <c r="D20" s="143"/>
      <c r="E20" s="143"/>
      <c r="F20" s="7"/>
      <c r="G20" s="146" t="str">
        <f>'①使用承認申請（登録後）'!G18</f>
        <v>午前・午後</v>
      </c>
      <c r="H20" s="146"/>
      <c r="I20" s="146"/>
      <c r="J20" s="8" t="str">
        <f>IF('①使用承認申請（登録後）'!J18="","",'①使用承認申請（登録後）'!J18)</f>
        <v/>
      </c>
      <c r="K20" s="8" t="s">
        <v>12</v>
      </c>
      <c r="L20" s="8" t="str">
        <f>IF('①使用承認申請（登録後）'!L18="","",'①使用承認申請（登録後）'!L18)</f>
        <v/>
      </c>
      <c r="M20" s="8" t="s">
        <v>11</v>
      </c>
      <c r="N20" s="146"/>
      <c r="O20" s="146" t="str">
        <f>'①使用承認申請（登録後）'!O18</f>
        <v>午前・午後</v>
      </c>
      <c r="P20" s="146"/>
      <c r="Q20" s="146"/>
      <c r="R20" s="8" t="str">
        <f>IF('①使用承認申請（登録後）'!R18="","",'①使用承認申請（登録後）'!R18)</f>
        <v/>
      </c>
      <c r="S20" s="8" t="s">
        <v>12</v>
      </c>
      <c r="T20" s="8" t="str">
        <f>IF('①使用承認申請（登録後）'!T18="","",'①使用承認申請（登録後）'!T18)</f>
        <v/>
      </c>
      <c r="U20" s="8" t="s">
        <v>11</v>
      </c>
      <c r="V20" s="6"/>
      <c r="W20" s="58" t="s">
        <v>119</v>
      </c>
      <c r="AA20" s="1" t="s">
        <v>10</v>
      </c>
      <c r="AB20" s="1" t="s">
        <v>9</v>
      </c>
      <c r="AC20" s="1" t="s">
        <v>8</v>
      </c>
      <c r="AG20" s="1">
        <v>0</v>
      </c>
      <c r="AH20" s="1">
        <v>1</v>
      </c>
      <c r="AI20" s="1">
        <v>2</v>
      </c>
      <c r="AJ20" s="1">
        <v>3</v>
      </c>
      <c r="AK20" s="1">
        <v>4</v>
      </c>
      <c r="AL20" s="1">
        <v>5</v>
      </c>
      <c r="AM20" s="1">
        <v>6</v>
      </c>
      <c r="AN20" s="1">
        <v>7</v>
      </c>
      <c r="AO20" s="1">
        <v>8</v>
      </c>
      <c r="AP20" s="1">
        <v>9</v>
      </c>
      <c r="AQ20" s="1">
        <v>10</v>
      </c>
      <c r="AR20" s="1">
        <v>11</v>
      </c>
      <c r="AS20" s="1">
        <v>12</v>
      </c>
    </row>
    <row r="21" spans="1:45" ht="34.5" customHeight="1">
      <c r="A21" s="134" t="s">
        <v>7</v>
      </c>
      <c r="B21" s="135"/>
      <c r="C21" s="135"/>
      <c r="D21" s="135"/>
      <c r="E21" s="136"/>
      <c r="F21" s="7"/>
      <c r="G21" s="138" t="str">
        <f>IF('①使用承認申請（登録後）'!G19="","",'①使用承認申請（登録後）'!G19)</f>
        <v/>
      </c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6"/>
      <c r="W21" s="58" t="s">
        <v>119</v>
      </c>
      <c r="AG21" s="5" t="s">
        <v>6</v>
      </c>
      <c r="AH21" s="1">
        <v>15</v>
      </c>
      <c r="AI21" s="1">
        <v>30</v>
      </c>
      <c r="AJ21" s="1">
        <v>45</v>
      </c>
    </row>
    <row r="22" spans="1:45" ht="34.5" customHeight="1">
      <c r="A22" s="134" t="s">
        <v>5</v>
      </c>
      <c r="B22" s="135"/>
      <c r="C22" s="135"/>
      <c r="D22" s="135"/>
      <c r="E22" s="136"/>
      <c r="F22" s="4"/>
      <c r="G22" s="138" t="str">
        <f>IF('①使用承認申請（登録後）'!G20="","",'①使用承認申請（登録後）'!G20)</f>
        <v>01ホール</v>
      </c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2"/>
      <c r="W22" s="58" t="s">
        <v>119</v>
      </c>
    </row>
    <row r="23" spans="1:45" ht="34.5" customHeight="1">
      <c r="A23" s="134" t="s">
        <v>3</v>
      </c>
      <c r="B23" s="135"/>
      <c r="C23" s="135"/>
      <c r="D23" s="135"/>
      <c r="E23" s="136"/>
      <c r="F23" s="4"/>
      <c r="G23" s="138" t="str">
        <f>IF('①使用承認申請（登録後）'!G21="","",'①使用承認申請（登録後）'!G21)</f>
        <v/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2"/>
      <c r="W23" s="58" t="s">
        <v>119</v>
      </c>
    </row>
    <row r="24" spans="1:45" ht="34.5" customHeight="1">
      <c r="A24" s="134" t="s">
        <v>2</v>
      </c>
      <c r="B24" s="135"/>
      <c r="C24" s="135"/>
      <c r="D24" s="135"/>
      <c r="E24" s="136"/>
      <c r="F24" s="4"/>
      <c r="G24" s="137" t="str">
        <f>IF('①使用承認申請（登録後）'!G22="","",'①使用承認申請（登録後）'!G22)</f>
        <v/>
      </c>
      <c r="H24" s="137"/>
      <c r="I24" s="137"/>
      <c r="J24" s="3" t="s">
        <v>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2"/>
      <c r="W24" s="58" t="s">
        <v>119</v>
      </c>
    </row>
    <row r="25" spans="1:45" ht="34.5" customHeight="1">
      <c r="A25" s="134" t="s">
        <v>0</v>
      </c>
      <c r="B25" s="135"/>
      <c r="C25" s="135"/>
      <c r="D25" s="135"/>
      <c r="E25" s="136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9"/>
    </row>
  </sheetData>
  <sheetProtection algorithmName="SHA-512" hashValue="cD5mJImDjJXykk14EnAilvvDWXbM1KTVUh5nkxYdRa669iZHln73DSt0Shd7v5/PPxv0eTTW+M3a8OXl6DfYLw==" saltValue="uGGZYJRpCPtusj22Kqb8Xw==" spinCount="100000" sheet="1" objects="1" scenarios="1"/>
  <mergeCells count="35">
    <mergeCell ref="A13:E13"/>
    <mergeCell ref="F13:I13"/>
    <mergeCell ref="K13:N13"/>
    <mergeCell ref="P13:T13"/>
    <mergeCell ref="A15:E15"/>
    <mergeCell ref="G15:H15"/>
    <mergeCell ref="R3:V3"/>
    <mergeCell ref="N7:V7"/>
    <mergeCell ref="N8:V8"/>
    <mergeCell ref="A12:E12"/>
    <mergeCell ref="G12:K12"/>
    <mergeCell ref="K16:V16"/>
    <mergeCell ref="A18:E18"/>
    <mergeCell ref="F18:J18"/>
    <mergeCell ref="K18:V18"/>
    <mergeCell ref="A19:E20"/>
    <mergeCell ref="G19:K19"/>
    <mergeCell ref="N19:N20"/>
    <mergeCell ref="O19:S19"/>
    <mergeCell ref="G20:I20"/>
    <mergeCell ref="O20:Q20"/>
    <mergeCell ref="A17:E17"/>
    <mergeCell ref="F17:J17"/>
    <mergeCell ref="K17:V17"/>
    <mergeCell ref="A16:E16"/>
    <mergeCell ref="F16:J16"/>
    <mergeCell ref="A24:E24"/>
    <mergeCell ref="G24:I24"/>
    <mergeCell ref="A25:E25"/>
    <mergeCell ref="A21:E21"/>
    <mergeCell ref="G21:U21"/>
    <mergeCell ref="A22:E22"/>
    <mergeCell ref="G22:U22"/>
    <mergeCell ref="A23:E23"/>
    <mergeCell ref="G23:U23"/>
  </mergeCells>
  <phoneticPr fontId="3"/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42C85-260F-4E05-A7A1-4F35EAF6A461}">
  <sheetPr>
    <tabColor rgb="FF0070C0"/>
  </sheetPr>
  <dimension ref="A1:AS27"/>
  <sheetViews>
    <sheetView view="pageBreakPreview" zoomScaleNormal="100" zoomScaleSheetLayoutView="100" workbookViewId="0">
      <selection activeCell="AW20" sqref="AW20"/>
    </sheetView>
  </sheetViews>
  <sheetFormatPr defaultColWidth="3.625" defaultRowHeight="30" customHeight="1"/>
  <cols>
    <col min="1" max="23" width="3.5" style="1" customWidth="1"/>
    <col min="24" max="16384" width="3.625" style="1"/>
  </cols>
  <sheetData>
    <row r="1" spans="1:23" ht="14.25">
      <c r="A1" s="1" t="s">
        <v>131</v>
      </c>
    </row>
    <row r="2" spans="1:23" ht="30" customHeight="1">
      <c r="A2" s="17" t="s">
        <v>132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06" t="s">
        <v>223</v>
      </c>
    </row>
    <row r="3" spans="1:23" ht="30" customHeight="1">
      <c r="R3" s="159" t="s">
        <v>28</v>
      </c>
      <c r="S3" s="159"/>
      <c r="T3" s="159"/>
      <c r="U3" s="159"/>
      <c r="V3" s="159"/>
      <c r="W3" s="57" t="s">
        <v>209</v>
      </c>
    </row>
    <row r="4" spans="1:23" ht="14.25">
      <c r="A4" s="1" t="s">
        <v>27</v>
      </c>
    </row>
    <row r="5" spans="1:23" ht="24" customHeight="1">
      <c r="D5" s="14" t="s">
        <v>26</v>
      </c>
      <c r="J5" s="1" t="s">
        <v>25</v>
      </c>
    </row>
    <row r="6" spans="1:23" ht="14.25"/>
    <row r="7" spans="1:23" ht="24" customHeight="1">
      <c r="J7" s="1" t="s">
        <v>24</v>
      </c>
      <c r="L7" s="13" t="s">
        <v>23</v>
      </c>
      <c r="N7" s="1" t="str">
        <f>IF(③使用取消申請!AF13=FALSE,"",③使用取消申請!N7)</f>
        <v/>
      </c>
      <c r="W7" s="58" t="s">
        <v>140</v>
      </c>
    </row>
    <row r="8" spans="1:23" ht="24" customHeight="1">
      <c r="J8" s="1" t="s">
        <v>22</v>
      </c>
      <c r="N8" s="1" t="str">
        <f>IF(③使用取消申請!AF13=FALSE,"",③使用取消申請!N8)</f>
        <v/>
      </c>
      <c r="W8" s="58" t="s">
        <v>140</v>
      </c>
    </row>
    <row r="9" spans="1:23" ht="14.25">
      <c r="N9" s="1" t="s">
        <v>55</v>
      </c>
    </row>
    <row r="10" spans="1:23" ht="14.25"/>
    <row r="11" spans="1:23" ht="24" customHeight="1">
      <c r="A11" s="1" t="s">
        <v>133</v>
      </c>
    </row>
    <row r="12" spans="1:23" ht="30" customHeight="1">
      <c r="A12" s="134" t="s">
        <v>134</v>
      </c>
      <c r="B12" s="135"/>
      <c r="C12" s="135"/>
      <c r="D12" s="135"/>
      <c r="E12" s="136"/>
      <c r="F12" s="4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"/>
      <c r="W12" s="61" t="s">
        <v>221</v>
      </c>
    </row>
    <row r="13" spans="1:23" ht="30" customHeight="1">
      <c r="A13" s="134" t="s">
        <v>135</v>
      </c>
      <c r="B13" s="135"/>
      <c r="C13" s="135"/>
      <c r="D13" s="135"/>
      <c r="E13" s="136"/>
      <c r="F13" s="4"/>
      <c r="G13" s="198" t="str">
        <f>③使用取消申請!F13</f>
        <v/>
      </c>
      <c r="H13" s="198"/>
      <c r="I13" s="198"/>
      <c r="J13" s="198"/>
      <c r="K13" s="21" t="s">
        <v>49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2"/>
      <c r="W13" s="58" t="s">
        <v>140</v>
      </c>
    </row>
    <row r="14" spans="1:23" ht="30" customHeight="1">
      <c r="A14" s="134" t="s">
        <v>128</v>
      </c>
      <c r="B14" s="135"/>
      <c r="C14" s="135"/>
      <c r="D14" s="135"/>
      <c r="E14" s="136"/>
      <c r="F14" s="4"/>
      <c r="G14" s="144" t="str">
        <f>'②使用承認書 (登録後)'!R4</f>
        <v>年月日</v>
      </c>
      <c r="H14" s="144"/>
      <c r="I14" s="144"/>
      <c r="J14" s="144"/>
      <c r="K14" s="144"/>
      <c r="L14" s="3" t="str">
        <f>IF(G14="年月日","（　　）",TEXT(G14,"（AAA）"))</f>
        <v>（　　）</v>
      </c>
      <c r="U14" s="3"/>
      <c r="V14" s="2"/>
      <c r="W14" s="58" t="s">
        <v>119</v>
      </c>
    </row>
    <row r="15" spans="1:23" ht="30" customHeight="1">
      <c r="A15" s="134" t="s">
        <v>129</v>
      </c>
      <c r="B15" s="135"/>
      <c r="C15" s="135"/>
      <c r="D15" s="135"/>
      <c r="E15" s="136"/>
      <c r="F15" s="12"/>
      <c r="G15" s="198" t="str">
        <f>③使用取消申請!F13</f>
        <v/>
      </c>
      <c r="H15" s="198"/>
      <c r="I15" s="198"/>
      <c r="J15" s="198"/>
      <c r="K15" s="22" t="s">
        <v>49</v>
      </c>
      <c r="L15" s="202" t="s">
        <v>136</v>
      </c>
      <c r="M15" s="203"/>
      <c r="N15" s="204"/>
      <c r="O15" s="4"/>
      <c r="P15" s="197" t="str">
        <f>IF(③使用取消申請!P13=0,"年月日",③使用取消申請!P13)</f>
        <v>年月日</v>
      </c>
      <c r="Q15" s="197"/>
      <c r="R15" s="197"/>
      <c r="S15" s="197"/>
      <c r="T15" s="197"/>
      <c r="U15" s="3" t="str">
        <f>IF(P15="年月日","（　　）",TEXT(P15,"（AAA）"))</f>
        <v>（　　）</v>
      </c>
      <c r="V15" s="2"/>
      <c r="W15" s="58" t="s">
        <v>141</v>
      </c>
    </row>
    <row r="16" spans="1:23" ht="14.25">
      <c r="G16" s="16"/>
      <c r="H16" s="16"/>
      <c r="I16" s="16"/>
      <c r="J16" s="16"/>
      <c r="K16" s="16"/>
    </row>
    <row r="17" spans="1:45" ht="30" customHeight="1">
      <c r="A17" s="134" t="s">
        <v>20</v>
      </c>
      <c r="B17" s="135"/>
      <c r="C17" s="135"/>
      <c r="D17" s="135"/>
      <c r="E17" s="136"/>
      <c r="F17" s="4"/>
      <c r="G17" s="158">
        <f>'②使用承認書 (登録後)'!G13</f>
        <v>0</v>
      </c>
      <c r="H17" s="158"/>
      <c r="I17" s="3" t="s">
        <v>19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2"/>
      <c r="W17" s="58" t="s">
        <v>119</v>
      </c>
    </row>
    <row r="18" spans="1:45" ht="30" customHeight="1">
      <c r="A18" s="140"/>
      <c r="B18" s="141"/>
      <c r="C18" s="141"/>
      <c r="D18" s="141"/>
      <c r="E18" s="154"/>
      <c r="F18" s="134" t="s">
        <v>18</v>
      </c>
      <c r="G18" s="135"/>
      <c r="H18" s="135"/>
      <c r="I18" s="135"/>
      <c r="J18" s="136"/>
      <c r="K18" s="150" t="str">
        <f>③使用取消申請!K16</f>
        <v>白鷹町大字</v>
      </c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2"/>
      <c r="W18" s="58" t="s">
        <v>119</v>
      </c>
    </row>
    <row r="19" spans="1:45" ht="30" customHeight="1">
      <c r="A19" s="147" t="s">
        <v>17</v>
      </c>
      <c r="B19" s="148"/>
      <c r="C19" s="148"/>
      <c r="D19" s="148"/>
      <c r="E19" s="149"/>
      <c r="F19" s="134" t="s">
        <v>16</v>
      </c>
      <c r="G19" s="135"/>
      <c r="H19" s="135"/>
      <c r="I19" s="135"/>
      <c r="J19" s="136"/>
      <c r="K19" s="150" t="str">
        <f>③使用取消申請!K17</f>
        <v/>
      </c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2"/>
      <c r="W19" s="58" t="s">
        <v>119</v>
      </c>
    </row>
    <row r="20" spans="1:45" ht="30" customHeight="1">
      <c r="A20" s="142"/>
      <c r="B20" s="143"/>
      <c r="C20" s="143"/>
      <c r="D20" s="143"/>
      <c r="E20" s="153"/>
      <c r="F20" s="140" t="s">
        <v>15</v>
      </c>
      <c r="G20" s="141"/>
      <c r="H20" s="141"/>
      <c r="I20" s="141"/>
      <c r="J20" s="154"/>
      <c r="K20" s="150" t="str">
        <f>③使用取消申請!K18</f>
        <v/>
      </c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2"/>
      <c r="W20" s="58" t="s">
        <v>119</v>
      </c>
    </row>
    <row r="21" spans="1:45" ht="30" customHeight="1">
      <c r="A21" s="140" t="s">
        <v>14</v>
      </c>
      <c r="B21" s="141"/>
      <c r="C21" s="141"/>
      <c r="D21" s="141"/>
      <c r="E21" s="141"/>
      <c r="F21" s="11"/>
      <c r="G21" s="144" t="str">
        <f>③使用取消申請!G19</f>
        <v>年月日</v>
      </c>
      <c r="H21" s="144"/>
      <c r="I21" s="144"/>
      <c r="J21" s="144"/>
      <c r="K21" s="144"/>
      <c r="L21" s="10" t="str">
        <f>IF(G21="年月日","（　　）",TEXT(G21,"（AAA）"))</f>
        <v>（　　）</v>
      </c>
      <c r="M21" s="10"/>
      <c r="N21" s="145" t="s">
        <v>13</v>
      </c>
      <c r="O21" s="144" t="str">
        <f>③使用取消申請!O19</f>
        <v>年月日</v>
      </c>
      <c r="P21" s="144"/>
      <c r="Q21" s="144"/>
      <c r="R21" s="144"/>
      <c r="S21" s="144"/>
      <c r="T21" s="10" t="str">
        <f>IF(O21="年月日","（　　）",TEXT(O21,"（AAA）"))</f>
        <v>（　　）</v>
      </c>
      <c r="U21" s="10"/>
      <c r="V21" s="9"/>
      <c r="W21" s="58" t="s">
        <v>119</v>
      </c>
    </row>
    <row r="22" spans="1:45" ht="30" customHeight="1">
      <c r="A22" s="142"/>
      <c r="B22" s="143"/>
      <c r="C22" s="143"/>
      <c r="D22" s="143"/>
      <c r="E22" s="143"/>
      <c r="F22" s="7"/>
      <c r="G22" s="146" t="str">
        <f>③使用取消申請!G20</f>
        <v>午前・午後</v>
      </c>
      <c r="H22" s="146"/>
      <c r="I22" s="146"/>
      <c r="J22" s="8" t="str">
        <f>③使用取消申請!J20</f>
        <v/>
      </c>
      <c r="K22" s="8" t="s">
        <v>12</v>
      </c>
      <c r="L22" s="8" t="str">
        <f>③使用取消申請!L20</f>
        <v/>
      </c>
      <c r="M22" s="8" t="s">
        <v>11</v>
      </c>
      <c r="N22" s="146"/>
      <c r="O22" s="146" t="str">
        <f>③使用取消申請!O20</f>
        <v>午前・午後</v>
      </c>
      <c r="P22" s="146"/>
      <c r="Q22" s="146"/>
      <c r="R22" s="8" t="str">
        <f>③使用取消申請!R20</f>
        <v/>
      </c>
      <c r="S22" s="8" t="s">
        <v>12</v>
      </c>
      <c r="T22" s="8" t="str">
        <f>③使用取消申請!T20</f>
        <v/>
      </c>
      <c r="U22" s="8" t="s">
        <v>11</v>
      </c>
      <c r="V22" s="6"/>
      <c r="W22" s="58" t="s">
        <v>119</v>
      </c>
      <c r="AA22" s="1" t="s">
        <v>10</v>
      </c>
      <c r="AB22" s="1" t="s">
        <v>9</v>
      </c>
      <c r="AC22" s="1" t="s">
        <v>8</v>
      </c>
      <c r="AG22" s="1">
        <v>0</v>
      </c>
      <c r="AH22" s="1">
        <v>1</v>
      </c>
      <c r="AI22" s="1">
        <v>2</v>
      </c>
      <c r="AJ22" s="1">
        <v>3</v>
      </c>
      <c r="AK22" s="1">
        <v>4</v>
      </c>
      <c r="AL22" s="1">
        <v>5</v>
      </c>
      <c r="AM22" s="1">
        <v>6</v>
      </c>
      <c r="AN22" s="1">
        <v>7</v>
      </c>
      <c r="AO22" s="1">
        <v>8</v>
      </c>
      <c r="AP22" s="1">
        <v>9</v>
      </c>
      <c r="AQ22" s="1">
        <v>10</v>
      </c>
      <c r="AR22" s="1">
        <v>11</v>
      </c>
      <c r="AS22" s="1">
        <v>12</v>
      </c>
    </row>
    <row r="23" spans="1:45" ht="30" customHeight="1">
      <c r="A23" s="134" t="s">
        <v>7</v>
      </c>
      <c r="B23" s="135"/>
      <c r="C23" s="135"/>
      <c r="D23" s="135"/>
      <c r="E23" s="136"/>
      <c r="F23" s="7"/>
      <c r="G23" s="138" t="str">
        <f>③使用取消申請!G21</f>
        <v/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6"/>
      <c r="W23" s="58" t="s">
        <v>119</v>
      </c>
      <c r="AG23" s="5" t="s">
        <v>6</v>
      </c>
      <c r="AH23" s="1">
        <v>15</v>
      </c>
      <c r="AI23" s="1">
        <v>30</v>
      </c>
      <c r="AJ23" s="1">
        <v>45</v>
      </c>
    </row>
    <row r="24" spans="1:45" ht="30" customHeight="1">
      <c r="A24" s="134" t="s">
        <v>5</v>
      </c>
      <c r="B24" s="135"/>
      <c r="C24" s="135"/>
      <c r="D24" s="135"/>
      <c r="E24" s="136"/>
      <c r="F24" s="4"/>
      <c r="G24" s="138" t="str">
        <f>③使用取消申請!G22</f>
        <v>01ホール</v>
      </c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2"/>
      <c r="W24" s="58" t="s">
        <v>119</v>
      </c>
    </row>
    <row r="25" spans="1:45" ht="30" customHeight="1">
      <c r="A25" s="134" t="s">
        <v>3</v>
      </c>
      <c r="B25" s="135"/>
      <c r="C25" s="135"/>
      <c r="D25" s="135"/>
      <c r="E25" s="136"/>
      <c r="F25" s="4"/>
      <c r="G25" s="138" t="str">
        <f>③使用取消申請!G23</f>
        <v/>
      </c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2"/>
      <c r="W25" s="58" t="s">
        <v>119</v>
      </c>
    </row>
    <row r="26" spans="1:45" ht="30" customHeight="1">
      <c r="A26" s="134" t="s">
        <v>2</v>
      </c>
      <c r="B26" s="135"/>
      <c r="C26" s="135"/>
      <c r="D26" s="135"/>
      <c r="E26" s="136"/>
      <c r="F26" s="4"/>
      <c r="G26" s="137" t="str">
        <f>③使用取消申請!G24</f>
        <v/>
      </c>
      <c r="H26" s="137"/>
      <c r="I26" s="137"/>
      <c r="J26" s="3" t="s">
        <v>1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2"/>
      <c r="W26" s="58" t="s">
        <v>119</v>
      </c>
    </row>
    <row r="27" spans="1:45" ht="30" customHeight="1">
      <c r="A27" s="134" t="s">
        <v>0</v>
      </c>
      <c r="B27" s="135"/>
      <c r="C27" s="135"/>
      <c r="D27" s="135"/>
      <c r="E27" s="136"/>
      <c r="F27" s="67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9"/>
    </row>
  </sheetData>
  <sheetProtection algorithmName="SHA-512" hashValue="KyM85JKeKSUKIl2LjdypCpBQlzC/zFaXf1057XGTdzJD91g9EQwa2Dxwy59xHqyFbh4DKv8/Ym4qlUWnCx6tqA==" saltValue="fn/qau5L1sdXl69kvG4Xog==" spinCount="100000" sheet="1" objects="1" scenarios="1"/>
  <mergeCells count="37">
    <mergeCell ref="A14:E14"/>
    <mergeCell ref="G14:K14"/>
    <mergeCell ref="R3:V3"/>
    <mergeCell ref="A12:E12"/>
    <mergeCell ref="G12:U12"/>
    <mergeCell ref="A13:E13"/>
    <mergeCell ref="G13:J13"/>
    <mergeCell ref="A15:E15"/>
    <mergeCell ref="G15:J15"/>
    <mergeCell ref="L15:N15"/>
    <mergeCell ref="P15:T15"/>
    <mergeCell ref="A17:E17"/>
    <mergeCell ref="G17:H17"/>
    <mergeCell ref="A18:E18"/>
    <mergeCell ref="F18:J18"/>
    <mergeCell ref="K18:V18"/>
    <mergeCell ref="A19:E19"/>
    <mergeCell ref="F19:J19"/>
    <mergeCell ref="K19:V19"/>
    <mergeCell ref="A20:E20"/>
    <mergeCell ref="F20:J20"/>
    <mergeCell ref="K20:V20"/>
    <mergeCell ref="A21:E22"/>
    <mergeCell ref="G21:K21"/>
    <mergeCell ref="N21:N22"/>
    <mergeCell ref="O21:S21"/>
    <mergeCell ref="G22:I22"/>
    <mergeCell ref="O22:Q22"/>
    <mergeCell ref="A26:E26"/>
    <mergeCell ref="G26:I26"/>
    <mergeCell ref="A27:E27"/>
    <mergeCell ref="A23:E23"/>
    <mergeCell ref="G23:U23"/>
    <mergeCell ref="A24:E24"/>
    <mergeCell ref="G24:U24"/>
    <mergeCell ref="A25:E25"/>
    <mergeCell ref="G25:U25"/>
  </mergeCells>
  <phoneticPr fontId="3"/>
  <printOptions horizontalCentered="1" verticalCentered="1"/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B33A8-E8AA-464D-A4FC-D041BE2FA133}">
  <sheetPr>
    <tabColor theme="1"/>
  </sheetPr>
  <dimension ref="A1:Z35"/>
  <sheetViews>
    <sheetView view="pageBreakPreview" zoomScale="60" zoomScaleNormal="70" workbookViewId="0">
      <selection activeCell="K13" sqref="K13"/>
    </sheetView>
  </sheetViews>
  <sheetFormatPr defaultColWidth="10.125" defaultRowHeight="18.75"/>
  <cols>
    <col min="1" max="1" width="3.125" bestFit="1" customWidth="1"/>
  </cols>
  <sheetData>
    <row r="1" spans="1:26">
      <c r="A1" s="93"/>
      <c r="B1" s="122"/>
      <c r="C1" s="123" t="s">
        <v>158</v>
      </c>
      <c r="D1" s="123"/>
      <c r="E1" s="123" t="s">
        <v>145</v>
      </c>
      <c r="F1" s="123"/>
      <c r="G1" s="123" t="s">
        <v>146</v>
      </c>
      <c r="H1" s="123"/>
      <c r="I1" s="123" t="s">
        <v>147</v>
      </c>
      <c r="J1" s="123"/>
      <c r="K1" s="123" t="s">
        <v>148</v>
      </c>
      <c r="L1" s="123"/>
      <c r="M1" s="123" t="s">
        <v>149</v>
      </c>
      <c r="N1" s="123"/>
      <c r="O1" s="123" t="s">
        <v>150</v>
      </c>
      <c r="P1" s="123"/>
      <c r="Q1" s="123" t="s">
        <v>159</v>
      </c>
      <c r="R1" s="123"/>
      <c r="S1" s="123" t="s">
        <v>70</v>
      </c>
      <c r="T1" s="123"/>
      <c r="U1" s="123" t="s">
        <v>160</v>
      </c>
      <c r="V1" s="123"/>
      <c r="W1" s="123" t="s">
        <v>184</v>
      </c>
      <c r="X1" s="123"/>
      <c r="Y1" s="123" t="s">
        <v>71</v>
      </c>
      <c r="Z1" s="123"/>
    </row>
    <row r="2" spans="1:26">
      <c r="A2" s="94"/>
      <c r="B2" s="124"/>
      <c r="C2" s="125" t="s">
        <v>185</v>
      </c>
      <c r="D2" s="30"/>
      <c r="E2" s="126" t="s">
        <v>162</v>
      </c>
      <c r="F2" s="95" t="s">
        <v>186</v>
      </c>
      <c r="G2" s="126" t="s">
        <v>163</v>
      </c>
      <c r="H2" s="127" t="s">
        <v>72</v>
      </c>
      <c r="I2" s="128" t="s">
        <v>151</v>
      </c>
      <c r="J2" s="129" t="s">
        <v>166</v>
      </c>
      <c r="K2" s="126" t="s">
        <v>152</v>
      </c>
      <c r="L2" s="128" t="s">
        <v>153</v>
      </c>
      <c r="M2" s="126" t="s">
        <v>68</v>
      </c>
      <c r="N2" s="95" t="s">
        <v>187</v>
      </c>
      <c r="O2" s="126" t="s">
        <v>69</v>
      </c>
      <c r="P2" s="95" t="s">
        <v>188</v>
      </c>
      <c r="Q2" s="126" t="s">
        <v>73</v>
      </c>
      <c r="R2" s="130" t="s">
        <v>189</v>
      </c>
      <c r="S2" s="126" t="s">
        <v>74</v>
      </c>
      <c r="T2" s="95" t="s">
        <v>190</v>
      </c>
      <c r="U2" s="96" t="s">
        <v>191</v>
      </c>
      <c r="V2" s="126" t="s">
        <v>192</v>
      </c>
      <c r="W2" s="129" t="s">
        <v>165</v>
      </c>
      <c r="X2" s="128" t="s">
        <v>161</v>
      </c>
      <c r="Y2" s="30"/>
      <c r="Z2" s="30"/>
    </row>
    <row r="3" spans="1:26">
      <c r="A3" s="94">
        <v>1</v>
      </c>
      <c r="B3" s="30">
        <v>2</v>
      </c>
      <c r="C3" s="30">
        <v>3</v>
      </c>
      <c r="D3" s="30">
        <v>4</v>
      </c>
      <c r="E3" s="128" t="s">
        <v>193</v>
      </c>
      <c r="F3" s="127" t="s">
        <v>151</v>
      </c>
      <c r="G3" s="129" t="s">
        <v>164</v>
      </c>
      <c r="H3" s="96" t="s">
        <v>194</v>
      </c>
      <c r="I3" s="96" t="s">
        <v>195</v>
      </c>
      <c r="J3" s="127" t="s">
        <v>229</v>
      </c>
      <c r="K3" s="95" t="s">
        <v>151</v>
      </c>
      <c r="L3" s="127" t="s">
        <v>166</v>
      </c>
      <c r="M3" s="30">
        <v>13</v>
      </c>
      <c r="N3" s="30">
        <v>14</v>
      </c>
      <c r="O3" s="30">
        <v>15</v>
      </c>
      <c r="P3" s="30">
        <v>16</v>
      </c>
      <c r="Q3" s="30">
        <v>17</v>
      </c>
      <c r="R3" s="30">
        <v>18</v>
      </c>
      <c r="S3" s="30">
        <v>19</v>
      </c>
      <c r="T3" s="30">
        <v>20</v>
      </c>
      <c r="U3" s="129" t="s">
        <v>196</v>
      </c>
      <c r="V3" s="30">
        <v>22</v>
      </c>
      <c r="W3" s="95" t="s">
        <v>197</v>
      </c>
      <c r="X3" s="30">
        <v>24</v>
      </c>
      <c r="Y3" s="30">
        <v>25</v>
      </c>
      <c r="Z3" s="30">
        <v>26</v>
      </c>
    </row>
    <row r="4" spans="1:26">
      <c r="A4" s="93"/>
      <c r="B4" s="122"/>
      <c r="C4" s="131" t="s">
        <v>60</v>
      </c>
      <c r="D4" s="131" t="s">
        <v>59</v>
      </c>
      <c r="E4" s="131" t="s">
        <v>60</v>
      </c>
      <c r="F4" s="131" t="s">
        <v>59</v>
      </c>
      <c r="G4" s="131" t="s">
        <v>60</v>
      </c>
      <c r="H4" s="131" t="s">
        <v>59</v>
      </c>
      <c r="I4" s="131" t="s">
        <v>60</v>
      </c>
      <c r="J4" s="131" t="s">
        <v>59</v>
      </c>
      <c r="K4" s="131" t="s">
        <v>60</v>
      </c>
      <c r="L4" s="131" t="s">
        <v>59</v>
      </c>
      <c r="M4" s="131" t="s">
        <v>60</v>
      </c>
      <c r="N4" s="131" t="s">
        <v>59</v>
      </c>
      <c r="O4" s="131" t="s">
        <v>60</v>
      </c>
      <c r="P4" s="131" t="s">
        <v>59</v>
      </c>
      <c r="Q4" s="131" t="s">
        <v>60</v>
      </c>
      <c r="R4" s="131" t="s">
        <v>59</v>
      </c>
      <c r="S4" s="131" t="s">
        <v>60</v>
      </c>
      <c r="T4" s="131" t="s">
        <v>59</v>
      </c>
      <c r="U4" s="131" t="s">
        <v>60</v>
      </c>
      <c r="V4" s="131" t="s">
        <v>59</v>
      </c>
      <c r="W4" s="131" t="s">
        <v>60</v>
      </c>
      <c r="X4" s="131" t="s">
        <v>59</v>
      </c>
      <c r="Y4" s="131" t="s">
        <v>60</v>
      </c>
      <c r="Z4" s="131" t="s">
        <v>59</v>
      </c>
    </row>
    <row r="5" spans="1:26">
      <c r="A5" s="93">
        <v>1</v>
      </c>
      <c r="B5" s="31" t="s">
        <v>75</v>
      </c>
      <c r="C5" s="30">
        <v>1650</v>
      </c>
      <c r="D5" s="30">
        <v>1050</v>
      </c>
      <c r="E5" s="128">
        <v>0</v>
      </c>
      <c r="F5" s="128">
        <v>0</v>
      </c>
      <c r="G5" s="97">
        <v>0</v>
      </c>
      <c r="H5" s="97">
        <v>0</v>
      </c>
      <c r="I5" s="128">
        <v>880</v>
      </c>
      <c r="J5" s="128">
        <v>360</v>
      </c>
      <c r="K5" s="128">
        <v>550</v>
      </c>
      <c r="L5" s="128">
        <v>320</v>
      </c>
      <c r="M5" s="97">
        <v>0</v>
      </c>
      <c r="N5" s="97">
        <v>0</v>
      </c>
      <c r="O5" s="97">
        <v>0</v>
      </c>
      <c r="P5" s="97">
        <v>0</v>
      </c>
      <c r="Q5" s="130">
        <v>880</v>
      </c>
      <c r="R5" s="130">
        <v>320</v>
      </c>
      <c r="S5" s="97">
        <v>0</v>
      </c>
      <c r="T5" s="97">
        <v>0</v>
      </c>
      <c r="U5" s="98">
        <v>0</v>
      </c>
      <c r="V5" s="98">
        <v>0</v>
      </c>
      <c r="W5" s="98">
        <v>0</v>
      </c>
      <c r="X5" s="98">
        <v>0</v>
      </c>
      <c r="Y5" s="33">
        <f>C5+I5+K5+Q5</f>
        <v>3960</v>
      </c>
      <c r="Z5" s="33">
        <f>D5+J5+L5+R5</f>
        <v>2050</v>
      </c>
    </row>
    <row r="6" spans="1:26">
      <c r="A6" s="93">
        <v>2</v>
      </c>
      <c r="B6" s="31" t="s">
        <v>77</v>
      </c>
      <c r="C6" s="30">
        <v>1650</v>
      </c>
      <c r="D6" s="30">
        <v>1050</v>
      </c>
      <c r="E6" s="127">
        <v>330</v>
      </c>
      <c r="F6" s="127">
        <v>260</v>
      </c>
      <c r="G6" s="98">
        <v>0</v>
      </c>
      <c r="H6" s="98">
        <v>0</v>
      </c>
      <c r="I6" s="98">
        <v>0</v>
      </c>
      <c r="J6" s="98">
        <v>0</v>
      </c>
      <c r="K6" s="30">
        <v>1430</v>
      </c>
      <c r="L6" s="30">
        <v>630</v>
      </c>
      <c r="M6" s="30">
        <v>880</v>
      </c>
      <c r="N6" s="30">
        <v>370</v>
      </c>
      <c r="O6" s="30">
        <v>550</v>
      </c>
      <c r="P6" s="30">
        <v>260</v>
      </c>
      <c r="Q6" s="30">
        <v>1100</v>
      </c>
      <c r="R6" s="30">
        <v>320</v>
      </c>
      <c r="S6" s="30">
        <v>880</v>
      </c>
      <c r="T6" s="30">
        <v>420</v>
      </c>
      <c r="U6" s="30">
        <v>510</v>
      </c>
      <c r="V6" s="30">
        <v>310</v>
      </c>
      <c r="W6" s="98">
        <v>0</v>
      </c>
      <c r="X6" s="98">
        <v>0</v>
      </c>
      <c r="Y6" s="32">
        <v>5900</v>
      </c>
      <c r="Z6" s="32">
        <v>2990</v>
      </c>
    </row>
    <row r="7" spans="1:26">
      <c r="A7" s="93">
        <v>3</v>
      </c>
      <c r="B7" s="31" t="s">
        <v>78</v>
      </c>
      <c r="C7" s="30">
        <v>1650</v>
      </c>
      <c r="D7" s="30">
        <v>1080</v>
      </c>
      <c r="E7" s="130">
        <v>550</v>
      </c>
      <c r="F7" s="130">
        <v>550</v>
      </c>
      <c r="G7" s="130">
        <v>550</v>
      </c>
      <c r="H7" s="130">
        <v>550</v>
      </c>
      <c r="I7" s="130">
        <v>1100</v>
      </c>
      <c r="J7" s="130">
        <v>1100</v>
      </c>
      <c r="K7" s="130">
        <v>330</v>
      </c>
      <c r="L7" s="130">
        <v>550</v>
      </c>
      <c r="M7" s="130">
        <v>880</v>
      </c>
      <c r="N7" s="130">
        <v>1080</v>
      </c>
      <c r="O7" s="132">
        <v>1430</v>
      </c>
      <c r="P7" s="133">
        <v>1650</v>
      </c>
      <c r="Q7" s="130">
        <v>880</v>
      </c>
      <c r="R7" s="130">
        <v>550</v>
      </c>
      <c r="S7" s="132">
        <v>1980</v>
      </c>
      <c r="T7" s="133">
        <v>1650</v>
      </c>
      <c r="U7" s="132">
        <v>2750</v>
      </c>
      <c r="V7" s="133">
        <v>2180</v>
      </c>
      <c r="W7" s="132">
        <v>3630</v>
      </c>
      <c r="X7" s="133">
        <v>2730</v>
      </c>
      <c r="Y7" s="33">
        <f>C7+I7+M7+K7+Q7</f>
        <v>4840</v>
      </c>
      <c r="Z7" s="33">
        <f>D7+J7+N7+L7+R7</f>
        <v>4360</v>
      </c>
    </row>
    <row r="8" spans="1:26">
      <c r="A8" s="93">
        <v>4</v>
      </c>
      <c r="B8" s="31" t="s">
        <v>79</v>
      </c>
      <c r="C8" s="125">
        <v>1650</v>
      </c>
      <c r="D8" s="125">
        <v>1320</v>
      </c>
      <c r="E8" s="126">
        <v>1100</v>
      </c>
      <c r="F8" s="126">
        <v>660</v>
      </c>
      <c r="G8" s="126">
        <v>880</v>
      </c>
      <c r="H8" s="126">
        <v>660</v>
      </c>
      <c r="I8" s="97">
        <v>0</v>
      </c>
      <c r="J8" s="97">
        <v>0</v>
      </c>
      <c r="K8" s="126">
        <v>880</v>
      </c>
      <c r="L8" s="126">
        <v>660</v>
      </c>
      <c r="M8" s="126">
        <v>550</v>
      </c>
      <c r="N8" s="126">
        <v>330</v>
      </c>
      <c r="O8" s="126">
        <v>550</v>
      </c>
      <c r="P8" s="126">
        <v>330</v>
      </c>
      <c r="Q8" s="126">
        <v>880</v>
      </c>
      <c r="R8" s="126">
        <v>660</v>
      </c>
      <c r="S8" s="126">
        <v>550</v>
      </c>
      <c r="T8" s="126">
        <v>330</v>
      </c>
      <c r="U8" s="126">
        <v>550</v>
      </c>
      <c r="V8" s="126">
        <v>330</v>
      </c>
      <c r="W8" s="30">
        <v>1100</v>
      </c>
      <c r="X8" s="97">
        <v>0</v>
      </c>
      <c r="Y8" s="33">
        <f>C8+K8+Q8+S8+U8+W8</f>
        <v>5610</v>
      </c>
      <c r="Z8" s="33">
        <f>D8+L8+R8+T8+V8</f>
        <v>3300</v>
      </c>
    </row>
    <row r="9" spans="1:26">
      <c r="A9" s="93">
        <v>5</v>
      </c>
      <c r="B9" s="31" t="s">
        <v>80</v>
      </c>
      <c r="C9" s="125">
        <v>1650</v>
      </c>
      <c r="D9" s="125">
        <v>1050</v>
      </c>
      <c r="E9" s="30">
        <v>880</v>
      </c>
      <c r="F9" s="30">
        <v>660</v>
      </c>
      <c r="G9" s="30">
        <v>550</v>
      </c>
      <c r="H9" s="30">
        <v>330</v>
      </c>
      <c r="I9" s="30">
        <v>550</v>
      </c>
      <c r="J9" s="30">
        <v>330</v>
      </c>
      <c r="K9" s="30">
        <v>880</v>
      </c>
      <c r="L9" s="30">
        <v>660</v>
      </c>
      <c r="M9" s="30">
        <v>550</v>
      </c>
      <c r="N9" s="30">
        <v>330</v>
      </c>
      <c r="O9" s="30">
        <v>550</v>
      </c>
      <c r="P9" s="30">
        <v>330</v>
      </c>
      <c r="Q9" s="125">
        <v>550</v>
      </c>
      <c r="R9" s="125">
        <v>330</v>
      </c>
      <c r="S9" s="97">
        <v>0</v>
      </c>
      <c r="T9" s="97">
        <v>0</v>
      </c>
      <c r="U9" s="97">
        <v>0</v>
      </c>
      <c r="V9" s="97">
        <v>0</v>
      </c>
      <c r="W9" s="128">
        <v>880</v>
      </c>
      <c r="X9" s="97">
        <v>0</v>
      </c>
      <c r="Y9" s="33">
        <f>C9+E9+K9+Q9+W9</f>
        <v>4840</v>
      </c>
      <c r="Z9" s="33">
        <f>D9+F9+L9+R9</f>
        <v>2700</v>
      </c>
    </row>
    <row r="10" spans="1:26">
      <c r="A10" s="93">
        <v>6</v>
      </c>
      <c r="B10" s="31" t="s">
        <v>81</v>
      </c>
      <c r="C10" s="30">
        <v>1650</v>
      </c>
      <c r="D10" s="30">
        <v>1050</v>
      </c>
      <c r="E10" s="127">
        <v>550</v>
      </c>
      <c r="F10" s="127">
        <v>320</v>
      </c>
      <c r="G10" s="127">
        <v>1650</v>
      </c>
      <c r="H10" s="127">
        <v>1050</v>
      </c>
      <c r="I10" s="127">
        <v>330</v>
      </c>
      <c r="J10" s="127">
        <v>250</v>
      </c>
      <c r="K10" s="127">
        <v>0</v>
      </c>
      <c r="L10" s="127">
        <v>0</v>
      </c>
      <c r="M10" s="97">
        <v>0</v>
      </c>
      <c r="N10" s="97">
        <v>0</v>
      </c>
      <c r="O10" s="97">
        <v>0</v>
      </c>
      <c r="P10" s="97">
        <v>0</v>
      </c>
      <c r="Q10" s="130">
        <v>880</v>
      </c>
      <c r="R10" s="130">
        <v>320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33">
        <f>C10+E10+G10+Q10+I10</f>
        <v>5060</v>
      </c>
      <c r="Z10" s="33">
        <f>D10+F10+H10+R10+J10</f>
        <v>2990</v>
      </c>
    </row>
    <row r="17" spans="3:3">
      <c r="C17" t="s">
        <v>82</v>
      </c>
    </row>
    <row r="18" spans="3:3">
      <c r="C18" t="s">
        <v>83</v>
      </c>
    </row>
    <row r="19" spans="3:3">
      <c r="C19" t="s">
        <v>84</v>
      </c>
    </row>
    <row r="21" spans="3:3">
      <c r="C21" t="s">
        <v>85</v>
      </c>
    </row>
    <row r="22" spans="3:3">
      <c r="C22" t="s">
        <v>86</v>
      </c>
    </row>
    <row r="23" spans="3:3">
      <c r="C23" t="s">
        <v>87</v>
      </c>
    </row>
    <row r="24" spans="3:3">
      <c r="C24" t="s">
        <v>88</v>
      </c>
    </row>
    <row r="25" spans="3:3">
      <c r="C25" t="s">
        <v>89</v>
      </c>
    </row>
    <row r="26" spans="3:3">
      <c r="C26" t="s">
        <v>90</v>
      </c>
    </row>
    <row r="28" spans="3:3">
      <c r="C28" t="s">
        <v>91</v>
      </c>
    </row>
    <row r="30" spans="3:3">
      <c r="C30" t="s">
        <v>92</v>
      </c>
    </row>
    <row r="32" spans="3:3">
      <c r="C32" t="s">
        <v>93</v>
      </c>
    </row>
    <row r="34" spans="3:3">
      <c r="C34" t="s">
        <v>94</v>
      </c>
    </row>
    <row r="35" spans="3:3">
      <c r="C35" t="s">
        <v>95</v>
      </c>
    </row>
  </sheetData>
  <sheetProtection algorithmName="SHA-512" hashValue="DNhmcRCpU0u2SzJQiyeDBUBcFwuL/QjMsO0MD829MRXAnEUSXBKO/PVIlcK0iBY5MOKe3gIcoOIg8/9T4YmC+A==" saltValue="TgKm88Vl2SWlHDWoUsOp3w==" spinCount="100000" sheet="1" objects="1" scenarios="1"/>
  <autoFilter ref="A4:AD10" xr:uid="{E6CDC21C-7C18-427C-907B-11006B4BCDBF}"/>
  <phoneticPr fontId="3"/>
  <pageMargins left="0.7" right="0.7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記載例_①使用承認申請(年登録用)</vt:lpstr>
      <vt:lpstr>①使用承認申請（年登録用）</vt:lpstr>
      <vt:lpstr>記載例_④減免申請 (年登録用)</vt:lpstr>
      <vt:lpstr>④減免申請（年登録用）</vt:lpstr>
      <vt:lpstr>←年登録用＿登録後用→</vt:lpstr>
      <vt:lpstr>①使用承認申請（登録後）</vt:lpstr>
      <vt:lpstr>③使用取消申請</vt:lpstr>
      <vt:lpstr>⑤料金還付申請</vt:lpstr>
      <vt:lpstr>【料金データベース】</vt:lpstr>
      <vt:lpstr>【地区選択】</vt:lpstr>
      <vt:lpstr>②使用承認書</vt:lpstr>
      <vt:lpstr>②使用承認書 (登録後)</vt:lpstr>
      <vt:lpstr>【地区選択】!Print_Area</vt:lpstr>
      <vt:lpstr>【料金データベース】!Print_Area</vt:lpstr>
      <vt:lpstr>'①使用承認申請（登録後）'!Print_Area</vt:lpstr>
      <vt:lpstr>'①使用承認申請（年登録用）'!Print_Area</vt:lpstr>
      <vt:lpstr>②使用承認書!Print_Area</vt:lpstr>
      <vt:lpstr>'②使用承認書 (登録後)'!Print_Area</vt:lpstr>
      <vt:lpstr>③使用取消申請!Print_Area</vt:lpstr>
      <vt:lpstr>'④減免申請（年登録用）'!Print_Area</vt:lpstr>
      <vt:lpstr>⑤料金還付申請!Print_Area</vt:lpstr>
      <vt:lpstr>'記載例_①使用承認申請(年登録用)'!Print_Area</vt:lpstr>
      <vt:lpstr>'記載例_④減免申請 (年登録用)'!Print_Area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大木　健一</dc:creator>
  <cp:lastModifiedBy>大木　健一</cp:lastModifiedBy>
  <cp:lastPrinted>2026-03-09T23:49:41Z</cp:lastPrinted>
  <dcterms:created xsi:type="dcterms:W3CDTF">2026-01-16T04:28:32Z</dcterms:created>
  <dcterms:modified xsi:type="dcterms:W3CDTF">2026-03-18T01:53:28Z</dcterms:modified>
</cp:coreProperties>
</file>